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530" tabRatio="890" activeTab="1"/>
  </bookViews>
  <sheets>
    <sheet name="Startlist" sheetId="1" r:id="rId1"/>
    <sheet name="Results" sheetId="2" r:id="rId2"/>
    <sheet name="Winners" sheetId="3" r:id="rId3"/>
    <sheet name="TC Penalties" sheetId="4" r:id="rId4"/>
    <sheet name="Other Penalties" sheetId="5" r:id="rId5"/>
    <sheet name="Other Penalties Details" sheetId="6" r:id="rId6"/>
    <sheet name="Retired" sheetId="7" r:id="rId7"/>
    <sheet name="Speed" sheetId="8" r:id="rId8"/>
    <sheet name="Classes" sheetId="9" r:id="rId9"/>
    <sheet name="Overall result" sheetId="10" r:id="rId10"/>
    <sheet name="Powerstage" sheetId="11" r:id="rId11"/>
    <sheet name="Champ Classes" sheetId="12" r:id="rId12"/>
  </sheets>
  <definedNames>
    <definedName name="_xlnm._FilterDatabase" localSheetId="11" hidden="1">'Champ Classes'!$A$1:$E$134</definedName>
    <definedName name="_xlnm._FilterDatabase" localSheetId="4" hidden="1">'Other Penalties'!$A$6:$K$140</definedName>
    <definedName name="_xlnm._FilterDatabase" localSheetId="5" hidden="1">'Other Penalties Details'!$A$1:$I$105</definedName>
    <definedName name="_xlnm._FilterDatabase" localSheetId="9" hidden="1">'Overall result'!$C$7:$I$141</definedName>
    <definedName name="_xlnm._FilterDatabase" localSheetId="10" hidden="1">'Powerstage'!$C$7:$I$133</definedName>
    <definedName name="_xlnm._FilterDatabase" localSheetId="0" hidden="1">'Startlist'!$A$7:$I$141</definedName>
    <definedName name="_xlnm._FilterDatabase" localSheetId="3" hidden="1">'TC Penalties'!$A$6:$J$123</definedName>
    <definedName name="_xlfn.SUMIFS" hidden="1">#NAME?</definedName>
    <definedName name="EXCKLASS" localSheetId="8">'Classes'!$E$9:$H$18</definedName>
    <definedName name="EXCLINA" localSheetId="1">'Results'!$A$8:$P$275</definedName>
    <definedName name="EXCPENAL" localSheetId="3">'TC Penalties'!#REF!</definedName>
    <definedName name="EXCPENAL_1" localSheetId="3">'TC Penalties'!#REF!</definedName>
    <definedName name="EXCPENAL_2" localSheetId="3">'TC Penalties'!#REF!</definedName>
    <definedName name="EXCPENAL_3" localSheetId="3">'TC Penalties'!#REF!</definedName>
    <definedName name="EXCPENAL_4" localSheetId="3">'TC Penalties'!$A$17:$J$23</definedName>
    <definedName name="EXCPENAL_5" localSheetId="3">'TC Penalties'!$A$17:$J$28</definedName>
    <definedName name="EXCRETIR" localSheetId="6">'Retired'!$A$9:$H$32</definedName>
    <definedName name="EXCSPEED" localSheetId="7">'Speed'!#REF!</definedName>
    <definedName name="EXCSPEED_1" localSheetId="7">'Speed'!$A$6:$L$42</definedName>
    <definedName name="EXCSTART" localSheetId="9">'Overall result'!$A$8:$K$21</definedName>
    <definedName name="EXCSTART" localSheetId="10">'Powerstage'!$A$8:$K$21</definedName>
    <definedName name="EXCSTART" localSheetId="0">'Startlist'!$A$8:$J$141</definedName>
    <definedName name="EXCSTART_1" localSheetId="9">'Overall result'!$A$8:$K$21</definedName>
    <definedName name="EXCSTART_1" localSheetId="10">'Powerstage'!$A$8:$K$21</definedName>
    <definedName name="EXCWINN" localSheetId="2">'Winners'!$A$6:$J$67</definedName>
    <definedName name="GGG" localSheetId="1">'Results'!$A$8:$M$15</definedName>
    <definedName name="_xlnm.Print_Area" localSheetId="4">'Other Penalties'!$A$6:$F$138</definedName>
    <definedName name="_xlnm.Print_Area" localSheetId="5">'Other Penalties Details'!$A$92:$E$105</definedName>
    <definedName name="_xlnm.Print_Area" localSheetId="1">'Results'!$A$2:$O$275</definedName>
    <definedName name="_xlnm.Print_Area" localSheetId="6">'Retired'!$A$1:$G$32</definedName>
    <definedName name="_xlnm.Print_Area" localSheetId="0">'Startlist'!$A$2:$I$141</definedName>
    <definedName name="_xlnm.Print_Area" localSheetId="2">'Winners'!$A$1:$I$67</definedName>
    <definedName name="Start">'Startlist'!$B:$H</definedName>
  </definedNames>
  <calcPr fullCalcOnLoad="1"/>
</workbook>
</file>

<file path=xl/sharedStrings.xml><?xml version="1.0" encoding="utf-8"?>
<sst xmlns="http://schemas.openxmlformats.org/spreadsheetml/2006/main" count="5983" uniqueCount="3044">
  <si>
    <t>31.26,4</t>
  </si>
  <si>
    <t>+ 4.15,5</t>
  </si>
  <si>
    <t>32.15,7</t>
  </si>
  <si>
    <t>+ 5.04,8</t>
  </si>
  <si>
    <t>32.23,3</t>
  </si>
  <si>
    <t>+ 5.12,4</t>
  </si>
  <si>
    <t>32.29,0</t>
  </si>
  <si>
    <t>+ 5.18,1</t>
  </si>
  <si>
    <t>33.21,3</t>
  </si>
  <si>
    <t>+ 6.10,4</t>
  </si>
  <si>
    <t>37.13,6</t>
  </si>
  <si>
    <t>+10.02,7</t>
  </si>
  <si>
    <t>138</t>
  </si>
  <si>
    <t>AKP8B</t>
  </si>
  <si>
    <t>AKP9</t>
  </si>
  <si>
    <t>6 min. varem</t>
  </si>
  <si>
    <t xml:space="preserve"> 4.30</t>
  </si>
  <si>
    <t xml:space="preserve"> 139</t>
  </si>
  <si>
    <t xml:space="preserve"> 65/8</t>
  </si>
  <si>
    <t xml:space="preserve"> 68/16</t>
  </si>
  <si>
    <t xml:space="preserve"> 70/13</t>
  </si>
  <si>
    <t xml:space="preserve"> 71/6</t>
  </si>
  <si>
    <t xml:space="preserve"> 72/9</t>
  </si>
  <si>
    <t xml:space="preserve"> 73/18</t>
  </si>
  <si>
    <t xml:space="preserve"> 74/7</t>
  </si>
  <si>
    <t xml:space="preserve"> 75/10</t>
  </si>
  <si>
    <t xml:space="preserve"> 78/11</t>
  </si>
  <si>
    <t xml:space="preserve"> 81/13</t>
  </si>
  <si>
    <t xml:space="preserve"> 84/14</t>
  </si>
  <si>
    <t xml:space="preserve"> 85/10</t>
  </si>
  <si>
    <t xml:space="preserve"> 86/11</t>
  </si>
  <si>
    <t xml:space="preserve"> 87/15</t>
  </si>
  <si>
    <t xml:space="preserve"> 88/7</t>
  </si>
  <si>
    <t xml:space="preserve"> 90/9</t>
  </si>
  <si>
    <t xml:space="preserve"> 91/3</t>
  </si>
  <si>
    <t xml:space="preserve"> 92/19</t>
  </si>
  <si>
    <t xml:space="preserve"> 93/14</t>
  </si>
  <si>
    <t xml:space="preserve"> 94/2</t>
  </si>
  <si>
    <t xml:space="preserve"> 95/12</t>
  </si>
  <si>
    <t xml:space="preserve"> 97/10</t>
  </si>
  <si>
    <t xml:space="preserve"> 98/16</t>
  </si>
  <si>
    <t xml:space="preserve"> 99/8</t>
  </si>
  <si>
    <t>101/13</t>
  </si>
  <si>
    <t>102/14</t>
  </si>
  <si>
    <t>104/11</t>
  </si>
  <si>
    <t>105/18</t>
  </si>
  <si>
    <t>106/20</t>
  </si>
  <si>
    <t>109/19</t>
  </si>
  <si>
    <t>110/15</t>
  </si>
  <si>
    <t>Started  134 /  Finished  110</t>
  </si>
  <si>
    <t xml:space="preserve">  34</t>
  </si>
  <si>
    <t xml:space="preserve">  35</t>
  </si>
  <si>
    <t xml:space="preserve">  52</t>
  </si>
  <si>
    <t xml:space="preserve">  39</t>
  </si>
  <si>
    <t xml:space="preserve">  33</t>
  </si>
  <si>
    <t xml:space="preserve">  46</t>
  </si>
  <si>
    <t>Kermo Vahejōe</t>
  </si>
  <si>
    <t xml:space="preserve">  42</t>
  </si>
  <si>
    <t>Harri Jōessar</t>
  </si>
  <si>
    <t xml:space="preserve">  43</t>
  </si>
  <si>
    <t xml:space="preserve">  59</t>
  </si>
  <si>
    <t xml:space="preserve">  57</t>
  </si>
  <si>
    <t>Started   13 /  Finished   10</t>
  </si>
  <si>
    <t>Started   28 /  Finished   21</t>
  </si>
  <si>
    <t xml:space="preserve">  45</t>
  </si>
  <si>
    <t>+ 0.31,4</t>
  </si>
  <si>
    <t xml:space="preserve">  83</t>
  </si>
  <si>
    <t>+ 0.34,8</t>
  </si>
  <si>
    <t>Started   17 /  Finished   15</t>
  </si>
  <si>
    <t xml:space="preserve">  37</t>
  </si>
  <si>
    <t>+ 0.23,2</t>
  </si>
  <si>
    <t xml:space="preserve">  81</t>
  </si>
  <si>
    <t>+ 0.32,8</t>
  </si>
  <si>
    <t>Started   15 /  Finished   14</t>
  </si>
  <si>
    <t xml:space="preserve">  75</t>
  </si>
  <si>
    <t xml:space="preserve">  69</t>
  </si>
  <si>
    <t>+ 0.05,3</t>
  </si>
  <si>
    <t xml:space="preserve">  80</t>
  </si>
  <si>
    <t>+ 0.43,1</t>
  </si>
  <si>
    <t>Started   12 /  Finished    9</t>
  </si>
  <si>
    <t xml:space="preserve">  50</t>
  </si>
  <si>
    <t xml:space="preserve">  60</t>
  </si>
  <si>
    <t>Indrek Jōeäär</t>
  </si>
  <si>
    <t>+ 0.19,4</t>
  </si>
  <si>
    <t xml:space="preserve">  67</t>
  </si>
  <si>
    <t>+ 0.24,4</t>
  </si>
  <si>
    <t>Started    5 /  Finished    4</t>
  </si>
  <si>
    <t xml:space="preserve">  89</t>
  </si>
  <si>
    <t xml:space="preserve"> 103</t>
  </si>
  <si>
    <t>+ 3.07,2</t>
  </si>
  <si>
    <t xml:space="preserve"> 113</t>
  </si>
  <si>
    <t>+ 3.27,8</t>
  </si>
  <si>
    <t>Started    6 /  Finished    4</t>
  </si>
  <si>
    <t xml:space="preserve">  31</t>
  </si>
  <si>
    <t xml:space="preserve">  27</t>
  </si>
  <si>
    <t>+ 2.17,6</t>
  </si>
  <si>
    <t>Started   23 /  Finished   19</t>
  </si>
  <si>
    <t xml:space="preserve">  32</t>
  </si>
  <si>
    <t xml:space="preserve">  24</t>
  </si>
  <si>
    <t>+ 1.09,3</t>
  </si>
  <si>
    <t xml:space="preserve">  18</t>
  </si>
  <si>
    <t>+ 2.11,8</t>
  </si>
  <si>
    <t>Started   11 /  Finished   11</t>
  </si>
  <si>
    <t xml:space="preserve">  64</t>
  </si>
  <si>
    <t xml:space="preserve">  85</t>
  </si>
  <si>
    <t xml:space="preserve">  93</t>
  </si>
  <si>
    <t>+ 0.18,5</t>
  </si>
  <si>
    <t>Started    4 /  Finished    3</t>
  </si>
  <si>
    <t xml:space="preserve"> 144</t>
  </si>
  <si>
    <t xml:space="preserve"> 147</t>
  </si>
  <si>
    <t>Tōnu Tikerpalu</t>
  </si>
  <si>
    <t xml:space="preserve"> 145</t>
  </si>
  <si>
    <t xml:space="preserve">  74</t>
  </si>
  <si>
    <t xml:space="preserve">  51.68 km/h</t>
  </si>
  <si>
    <t xml:space="preserve">  56.16 km/h</t>
  </si>
  <si>
    <t xml:space="preserve">  54.43 km/h</t>
  </si>
  <si>
    <t>31.08,5</t>
  </si>
  <si>
    <t xml:space="preserve"> 2.42,7</t>
  </si>
  <si>
    <t xml:space="preserve"> 4.01,7</t>
  </si>
  <si>
    <t xml:space="preserve"> 2.15,4</t>
  </si>
  <si>
    <t xml:space="preserve"> 2.24,9</t>
  </si>
  <si>
    <t xml:space="preserve">   4/1</t>
  </si>
  <si>
    <t>SS4</t>
  </si>
  <si>
    <t>SS5</t>
  </si>
  <si>
    <t xml:space="preserve"> 2.13,7</t>
  </si>
  <si>
    <t xml:space="preserve"> 2.19,6</t>
  </si>
  <si>
    <t xml:space="preserve"> 3.33,4</t>
  </si>
  <si>
    <t xml:space="preserve">  7/6</t>
  </si>
  <si>
    <t xml:space="preserve"> 2.20,4</t>
  </si>
  <si>
    <t xml:space="preserve"> 2.18,5</t>
  </si>
  <si>
    <t xml:space="preserve"> 2.22,8</t>
  </si>
  <si>
    <t xml:space="preserve"> 2.24,1</t>
  </si>
  <si>
    <t xml:space="preserve"> 2.16,7</t>
  </si>
  <si>
    <t xml:space="preserve"> 2.22,1</t>
  </si>
  <si>
    <t xml:space="preserve"> 3.37,3</t>
  </si>
  <si>
    <t xml:space="preserve">   7/6</t>
  </si>
  <si>
    <t xml:space="preserve"> 2.18,7</t>
  </si>
  <si>
    <t xml:space="preserve"> 2.23,4</t>
  </si>
  <si>
    <t xml:space="preserve"> 3.38,1</t>
  </si>
  <si>
    <t xml:space="preserve"> 2.19,5</t>
  </si>
  <si>
    <t xml:space="preserve"> 2.16,9</t>
  </si>
  <si>
    <t xml:space="preserve"> 2.25,7</t>
  </si>
  <si>
    <t xml:space="preserve"> 3.43,4</t>
  </si>
  <si>
    <t xml:space="preserve">  26/3</t>
  </si>
  <si>
    <t xml:space="preserve"> 3.40,3</t>
  </si>
  <si>
    <t xml:space="preserve"> 2.20,3</t>
  </si>
  <si>
    <t xml:space="preserve"> 3.42,0</t>
  </si>
  <si>
    <t xml:space="preserve">  22/8</t>
  </si>
  <si>
    <t xml:space="preserve">  63/3</t>
  </si>
  <si>
    <t xml:space="preserve"> 2.18,8</t>
  </si>
  <si>
    <t xml:space="preserve"> 2.23,5</t>
  </si>
  <si>
    <t xml:space="preserve"> 3.38,2</t>
  </si>
  <si>
    <t xml:space="preserve"> 2.23,2</t>
  </si>
  <si>
    <t xml:space="preserve"> 3.44,5</t>
  </si>
  <si>
    <t xml:space="preserve"> 2.24,8</t>
  </si>
  <si>
    <t xml:space="preserve"> 3.41,9</t>
  </si>
  <si>
    <t xml:space="preserve"> 2.15,1</t>
  </si>
  <si>
    <t xml:space="preserve">   8/7</t>
  </si>
  <si>
    <t xml:space="preserve"> 2.18,2</t>
  </si>
  <si>
    <t xml:space="preserve"> 2.27,1</t>
  </si>
  <si>
    <t xml:space="preserve"> 3.47,1</t>
  </si>
  <si>
    <t xml:space="preserve">  37/9</t>
  </si>
  <si>
    <t xml:space="preserve"> 2.16,5</t>
  </si>
  <si>
    <t xml:space="preserve"> 4.04,6</t>
  </si>
  <si>
    <t xml:space="preserve"> 2.21,3</t>
  </si>
  <si>
    <t xml:space="preserve"> 2.26,8</t>
  </si>
  <si>
    <t xml:space="preserve"> 3.48,7</t>
  </si>
  <si>
    <t xml:space="preserve"> 2.24,0</t>
  </si>
  <si>
    <t xml:space="preserve"> 3.46,0</t>
  </si>
  <si>
    <t xml:space="preserve"> 2.26,0</t>
  </si>
  <si>
    <t xml:space="preserve"> 3.49,3</t>
  </si>
  <si>
    <t xml:space="preserve"> 2.28,3</t>
  </si>
  <si>
    <t xml:space="preserve"> 2.25,5</t>
  </si>
  <si>
    <t xml:space="preserve"> 3.44,2</t>
  </si>
  <si>
    <t xml:space="preserve"> 3.48,9</t>
  </si>
  <si>
    <t xml:space="preserve">  48/4</t>
  </si>
  <si>
    <t xml:space="preserve">  32/4</t>
  </si>
  <si>
    <t xml:space="preserve">  33/8</t>
  </si>
  <si>
    <t xml:space="preserve">  41/12</t>
  </si>
  <si>
    <t xml:space="preserve"> 2.28,5</t>
  </si>
  <si>
    <t xml:space="preserve"> 3.50,9</t>
  </si>
  <si>
    <t xml:space="preserve">  52/3</t>
  </si>
  <si>
    <t xml:space="preserve"> 2.27,2</t>
  </si>
  <si>
    <t xml:space="preserve">  46/13</t>
  </si>
  <si>
    <t xml:space="preserve"> 2.31,8</t>
  </si>
  <si>
    <t xml:space="preserve"> 2.27,5</t>
  </si>
  <si>
    <t xml:space="preserve"> 3.48,3</t>
  </si>
  <si>
    <t xml:space="preserve">  34/4</t>
  </si>
  <si>
    <t>+ 1.32,3</t>
  </si>
  <si>
    <t xml:space="preserve"> 2.30,8</t>
  </si>
  <si>
    <t xml:space="preserve"> 3.49,5</t>
  </si>
  <si>
    <t xml:space="preserve">  54/1</t>
  </si>
  <si>
    <t xml:space="preserve">  43/1</t>
  </si>
  <si>
    <t xml:space="preserve"> 2.19,0</t>
  </si>
  <si>
    <t xml:space="preserve"> 2.31,2</t>
  </si>
  <si>
    <t xml:space="preserve">  57/12</t>
  </si>
  <si>
    <t xml:space="preserve"> 2.15,3</t>
  </si>
  <si>
    <t xml:space="preserve"> 2.33,0</t>
  </si>
  <si>
    <t xml:space="preserve"> 3.49,7</t>
  </si>
  <si>
    <t xml:space="preserve">  67/5</t>
  </si>
  <si>
    <t xml:space="preserve">  51/2</t>
  </si>
  <si>
    <t xml:space="preserve"> 3.49,0</t>
  </si>
  <si>
    <t xml:space="preserve">  49/11</t>
  </si>
  <si>
    <t xml:space="preserve">  38/6</t>
  </si>
  <si>
    <t xml:space="preserve"> 2.34,2</t>
  </si>
  <si>
    <t xml:space="preserve">  36/9</t>
  </si>
  <si>
    <t xml:space="preserve">  43/5</t>
  </si>
  <si>
    <t xml:space="preserve"> 2.25,8</t>
  </si>
  <si>
    <t xml:space="preserve"> 2.32,8</t>
  </si>
  <si>
    <t xml:space="preserve"> 2.29,3</t>
  </si>
  <si>
    <t xml:space="preserve">  55/4</t>
  </si>
  <si>
    <t xml:space="preserve">  62/5</t>
  </si>
  <si>
    <t xml:space="preserve">  44/2</t>
  </si>
  <si>
    <t xml:space="preserve"> 2.32,2</t>
  </si>
  <si>
    <t xml:space="preserve"> 2.26,1</t>
  </si>
  <si>
    <t xml:space="preserve"> 2.40,0</t>
  </si>
  <si>
    <t xml:space="preserve"> 3.53,8</t>
  </si>
  <si>
    <t xml:space="preserve"> 2.33,7</t>
  </si>
  <si>
    <t xml:space="preserve">  66/4</t>
  </si>
  <si>
    <t xml:space="preserve"> 4.00,1</t>
  </si>
  <si>
    <t xml:space="preserve"> 2.18,9</t>
  </si>
  <si>
    <t xml:space="preserve"> 3.51,7</t>
  </si>
  <si>
    <t xml:space="preserve"> 2.36,4</t>
  </si>
  <si>
    <t xml:space="preserve"> 2.28,2</t>
  </si>
  <si>
    <t xml:space="preserve"> 3.51,9</t>
  </si>
  <si>
    <t xml:space="preserve">  42/9</t>
  </si>
  <si>
    <t xml:space="preserve"> 2.35,3</t>
  </si>
  <si>
    <t xml:space="preserve"> 2.32,0</t>
  </si>
  <si>
    <t xml:space="preserve"> 2.42,5</t>
  </si>
  <si>
    <t xml:space="preserve">  73/6</t>
  </si>
  <si>
    <t xml:space="preserve">  65/9</t>
  </si>
  <si>
    <t xml:space="preserve">  74/7</t>
  </si>
  <si>
    <t xml:space="preserve">  83/13</t>
  </si>
  <si>
    <t xml:space="preserve"> 2.37,9</t>
  </si>
  <si>
    <t xml:space="preserve"> 2.37,8</t>
  </si>
  <si>
    <t xml:space="preserve"> 3.55,1</t>
  </si>
  <si>
    <t xml:space="preserve"> 2.30,9</t>
  </si>
  <si>
    <t xml:space="preserve">  54/13</t>
  </si>
  <si>
    <t xml:space="preserve"> 2.36,3</t>
  </si>
  <si>
    <t xml:space="preserve"> 4.05,4</t>
  </si>
  <si>
    <t xml:space="preserve">  85/9</t>
  </si>
  <si>
    <t xml:space="preserve"> 3.53,9</t>
  </si>
  <si>
    <t xml:space="preserve"> 1.00</t>
  </si>
  <si>
    <t xml:space="preserve">  59/5</t>
  </si>
  <si>
    <t xml:space="preserve"> 2.40,8</t>
  </si>
  <si>
    <t xml:space="preserve"> 4.08,5</t>
  </si>
  <si>
    <t xml:space="preserve">  60/6</t>
  </si>
  <si>
    <t xml:space="preserve"> 2.35,8</t>
  </si>
  <si>
    <t xml:space="preserve"> 2.36,6</t>
  </si>
  <si>
    <t xml:space="preserve"> 4.04,2</t>
  </si>
  <si>
    <t xml:space="preserve">  65/6</t>
  </si>
  <si>
    <t xml:space="preserve">  79/8</t>
  </si>
  <si>
    <t xml:space="preserve"> 1.50</t>
  </si>
  <si>
    <t xml:space="preserve">  85/14</t>
  </si>
  <si>
    <t xml:space="preserve">  88/6</t>
  </si>
  <si>
    <t>+ 3.13,0</t>
  </si>
  <si>
    <t xml:space="preserve"> 2.49,2</t>
  </si>
  <si>
    <t>+ 3.28,8</t>
  </si>
  <si>
    <t xml:space="preserve"> 2.48,9</t>
  </si>
  <si>
    <t xml:space="preserve"> 4.26,0</t>
  </si>
  <si>
    <t xml:space="preserve">  84/8</t>
  </si>
  <si>
    <t xml:space="preserve"> 82/6</t>
  </si>
  <si>
    <t xml:space="preserve">  78/5</t>
  </si>
  <si>
    <t xml:space="preserve"> 2.27,3</t>
  </si>
  <si>
    <t xml:space="preserve"> 2.23,6</t>
  </si>
  <si>
    <t xml:space="preserve"> 3.42,1</t>
  </si>
  <si>
    <t xml:space="preserve"> 2.50</t>
  </si>
  <si>
    <t xml:space="preserve"> 2.43,5</t>
  </si>
  <si>
    <t xml:space="preserve"> 2.44,2</t>
  </si>
  <si>
    <t xml:space="preserve"> 4.22,6</t>
  </si>
  <si>
    <t xml:space="preserve">  77/3</t>
  </si>
  <si>
    <t xml:space="preserve"> 3.56,7</t>
  </si>
  <si>
    <t xml:space="preserve">  68/1</t>
  </si>
  <si>
    <t xml:space="preserve">  93/21</t>
  </si>
  <si>
    <t xml:space="preserve"> 6.52,2</t>
  </si>
  <si>
    <t xml:space="preserve"> 2.29,6</t>
  </si>
  <si>
    <t xml:space="preserve">  29/7</t>
  </si>
  <si>
    <t xml:space="preserve"> 2.18,3</t>
  </si>
  <si>
    <t xml:space="preserve"> 2.22,5</t>
  </si>
  <si>
    <t xml:space="preserve"> 3.45,1</t>
  </si>
  <si>
    <t>20.00</t>
  </si>
  <si>
    <t xml:space="preserve">  29/10</t>
  </si>
  <si>
    <t xml:space="preserve">  33/10</t>
  </si>
  <si>
    <t xml:space="preserve">  13/7</t>
  </si>
  <si>
    <t xml:space="preserve">  25/9</t>
  </si>
  <si>
    <t xml:space="preserve">  18/11</t>
  </si>
  <si>
    <t xml:space="preserve">  30/3</t>
  </si>
  <si>
    <t xml:space="preserve">  31/3</t>
  </si>
  <si>
    <t xml:space="preserve">  27/11</t>
  </si>
  <si>
    <t xml:space="preserve">  26/6</t>
  </si>
  <si>
    <t xml:space="preserve">  47/2</t>
  </si>
  <si>
    <t xml:space="preserve">  76/3</t>
  </si>
  <si>
    <t xml:space="preserve">  21/7</t>
  </si>
  <si>
    <t xml:space="preserve"> 2.21,7</t>
  </si>
  <si>
    <t xml:space="preserve"> 3.45,5</t>
  </si>
  <si>
    <t xml:space="preserve">  24/10</t>
  </si>
  <si>
    <t xml:space="preserve">  18/1</t>
  </si>
  <si>
    <t xml:space="preserve">  39/8</t>
  </si>
  <si>
    <t xml:space="preserve">  30/6</t>
  </si>
  <si>
    <t xml:space="preserve">  45/9</t>
  </si>
  <si>
    <t xml:space="preserve">  58/14</t>
  </si>
  <si>
    <t xml:space="preserve"> 3.39,6</t>
  </si>
  <si>
    <t xml:space="preserve">  88/4</t>
  </si>
  <si>
    <t xml:space="preserve"> 2.14,6</t>
  </si>
  <si>
    <t xml:space="preserve"> 30/7</t>
  </si>
  <si>
    <t xml:space="preserve">  46/11</t>
  </si>
  <si>
    <t xml:space="preserve">  25/1</t>
  </si>
  <si>
    <t xml:space="preserve">  60/3</t>
  </si>
  <si>
    <t xml:space="preserve">  31/7</t>
  </si>
  <si>
    <t xml:space="preserve">  32/14</t>
  </si>
  <si>
    <t xml:space="preserve">  67/17</t>
  </si>
  <si>
    <t xml:space="preserve">  56/10</t>
  </si>
  <si>
    <t xml:space="preserve">  35/15</t>
  </si>
  <si>
    <t xml:space="preserve">  45/10</t>
  </si>
  <si>
    <t xml:space="preserve"> 2.13,8</t>
  </si>
  <si>
    <t xml:space="preserve"> 3.37,4</t>
  </si>
  <si>
    <t xml:space="preserve">  63/1</t>
  </si>
  <si>
    <t xml:space="preserve">  66/16</t>
  </si>
  <si>
    <t xml:space="preserve">  75/3</t>
  </si>
  <si>
    <t xml:space="preserve">  74/4</t>
  </si>
  <si>
    <t xml:space="preserve">  50/2</t>
  </si>
  <si>
    <t xml:space="preserve">  92/11</t>
  </si>
  <si>
    <t xml:space="preserve">  85/5</t>
  </si>
  <si>
    <t xml:space="preserve"> 44/9</t>
  </si>
  <si>
    <t xml:space="preserve"> 2.17,3</t>
  </si>
  <si>
    <t xml:space="preserve">  16/5</t>
  </si>
  <si>
    <t xml:space="preserve">  53/14</t>
  </si>
  <si>
    <t xml:space="preserve">  78/18</t>
  </si>
  <si>
    <t xml:space="preserve">  59/2</t>
  </si>
  <si>
    <t xml:space="preserve">  29/2</t>
  </si>
  <si>
    <t xml:space="preserve">  50/17</t>
  </si>
  <si>
    <t xml:space="preserve">  57/15</t>
  </si>
  <si>
    <t xml:space="preserve">  42/8</t>
  </si>
  <si>
    <t xml:space="preserve"> 48/3</t>
  </si>
  <si>
    <t xml:space="preserve">  70/3</t>
  </si>
  <si>
    <t xml:space="preserve"> 2.30,7</t>
  </si>
  <si>
    <t xml:space="preserve">  71/6</t>
  </si>
  <si>
    <t xml:space="preserve">  50/6</t>
  </si>
  <si>
    <t xml:space="preserve">  48/2</t>
  </si>
  <si>
    <t xml:space="preserve">  73/2</t>
  </si>
  <si>
    <t xml:space="preserve">  63/4</t>
  </si>
  <si>
    <t xml:space="preserve">  73/5</t>
  </si>
  <si>
    <t xml:space="preserve">  49/2</t>
  </si>
  <si>
    <t xml:space="preserve">  69/19</t>
  </si>
  <si>
    <t xml:space="preserve">  61/14</t>
  </si>
  <si>
    <t xml:space="preserve">  99/14</t>
  </si>
  <si>
    <t xml:space="preserve">  64/14</t>
  </si>
  <si>
    <t xml:space="preserve">  87/5</t>
  </si>
  <si>
    <t xml:space="preserve"> 56/1</t>
  </si>
  <si>
    <t xml:space="preserve">  60/1</t>
  </si>
  <si>
    <t xml:space="preserve">  88/1</t>
  </si>
  <si>
    <t xml:space="preserve">  86/2</t>
  </si>
  <si>
    <t xml:space="preserve">  82/23</t>
  </si>
  <si>
    <t xml:space="preserve">  47/11</t>
  </si>
  <si>
    <t xml:space="preserve">  59/13</t>
  </si>
  <si>
    <t xml:space="preserve"> 58/4</t>
  </si>
  <si>
    <t xml:space="preserve"> 113/6</t>
  </si>
  <si>
    <t xml:space="preserve">  30/13</t>
  </si>
  <si>
    <t xml:space="preserve">  74/17</t>
  </si>
  <si>
    <t xml:space="preserve"> 2.23,7</t>
  </si>
  <si>
    <t xml:space="preserve"> 3.53,4</t>
  </si>
  <si>
    <t xml:space="preserve">  39/16</t>
  </si>
  <si>
    <t xml:space="preserve">  63/15</t>
  </si>
  <si>
    <t xml:space="preserve"> 3.46,8</t>
  </si>
  <si>
    <t xml:space="preserve">  35/9</t>
  </si>
  <si>
    <t xml:space="preserve"> 2.29,4</t>
  </si>
  <si>
    <t xml:space="preserve"> 3.58,1</t>
  </si>
  <si>
    <t xml:space="preserve">  64/5</t>
  </si>
  <si>
    <t xml:space="preserve">  80/6</t>
  </si>
  <si>
    <t xml:space="preserve">  90/6</t>
  </si>
  <si>
    <t xml:space="preserve">  52/13</t>
  </si>
  <si>
    <t xml:space="preserve">  74/15</t>
  </si>
  <si>
    <t xml:space="preserve"> 111/16</t>
  </si>
  <si>
    <t xml:space="preserve">  80/15</t>
  </si>
  <si>
    <t xml:space="preserve"> 4.02,6</t>
  </si>
  <si>
    <t xml:space="preserve">  80/22</t>
  </si>
  <si>
    <t xml:space="preserve">  83/24</t>
  </si>
  <si>
    <t xml:space="preserve">  89/20</t>
  </si>
  <si>
    <t xml:space="preserve">   9/2</t>
  </si>
  <si>
    <t xml:space="preserve"> 4.05,1</t>
  </si>
  <si>
    <t xml:space="preserve">  67/20</t>
  </si>
  <si>
    <t xml:space="preserve">  80/23</t>
  </si>
  <si>
    <t xml:space="preserve">  94/22</t>
  </si>
  <si>
    <t>+ 2.14,6</t>
  </si>
  <si>
    <t xml:space="preserve">  99/9</t>
  </si>
  <si>
    <t xml:space="preserve">  96/7</t>
  </si>
  <si>
    <t xml:space="preserve">  72/9</t>
  </si>
  <si>
    <t xml:space="preserve">  97/8</t>
  </si>
  <si>
    <t xml:space="preserve">  65/8</t>
  </si>
  <si>
    <t xml:space="preserve">  77/11</t>
  </si>
  <si>
    <t xml:space="preserve"> 4.03,9</t>
  </si>
  <si>
    <t xml:space="preserve">  68/6</t>
  </si>
  <si>
    <t xml:space="preserve"> 109/14</t>
  </si>
  <si>
    <t xml:space="preserve">  91/9</t>
  </si>
  <si>
    <t xml:space="preserve">  53/18</t>
  </si>
  <si>
    <t xml:space="preserve"> 107/14</t>
  </si>
  <si>
    <t xml:space="preserve">  82/10</t>
  </si>
  <si>
    <t xml:space="preserve">  85/25</t>
  </si>
  <si>
    <t xml:space="preserve">  95/23</t>
  </si>
  <si>
    <t xml:space="preserve">  89/10</t>
  </si>
  <si>
    <t xml:space="preserve"> 101/11</t>
  </si>
  <si>
    <t xml:space="preserve">  60/13</t>
  </si>
  <si>
    <t xml:space="preserve"> 112/16</t>
  </si>
  <si>
    <t xml:space="preserve">  87/13</t>
  </si>
  <si>
    <t xml:space="preserve"> 103/10</t>
  </si>
  <si>
    <t xml:space="preserve">  76/9</t>
  </si>
  <si>
    <t xml:space="preserve"> 2.32,5</t>
  </si>
  <si>
    <t xml:space="preserve"> 3.59,8</t>
  </si>
  <si>
    <t xml:space="preserve"> 108/26</t>
  </si>
  <si>
    <t xml:space="preserve">  72/22</t>
  </si>
  <si>
    <t xml:space="preserve">  85/19</t>
  </si>
  <si>
    <t xml:space="preserve">  81/9</t>
  </si>
  <si>
    <t xml:space="preserve"> 106/12</t>
  </si>
  <si>
    <t xml:space="preserve"> 83/9</t>
  </si>
  <si>
    <t xml:space="preserve">  54/3</t>
  </si>
  <si>
    <t xml:space="preserve">  66/5</t>
  </si>
  <si>
    <t xml:space="preserve"> 103/7</t>
  </si>
  <si>
    <t xml:space="preserve">  98/7</t>
  </si>
  <si>
    <t xml:space="preserve"> 2.38,0</t>
  </si>
  <si>
    <t xml:space="preserve"> 2.41,1</t>
  </si>
  <si>
    <t xml:space="preserve">  90/7</t>
  </si>
  <si>
    <t xml:space="preserve">  92/10</t>
  </si>
  <si>
    <t xml:space="preserve"> 104/11</t>
  </si>
  <si>
    <t xml:space="preserve">  62/7</t>
  </si>
  <si>
    <t xml:space="preserve"> 102/16</t>
  </si>
  <si>
    <t xml:space="preserve"> 116/17</t>
  </si>
  <si>
    <t xml:space="preserve"> 110/15</t>
  </si>
  <si>
    <t xml:space="preserve"> 104/17</t>
  </si>
  <si>
    <t xml:space="preserve">  81/12</t>
  </si>
  <si>
    <t xml:space="preserve"> 106/13</t>
  </si>
  <si>
    <t xml:space="preserve">  94/16</t>
  </si>
  <si>
    <t xml:space="preserve">  84/14</t>
  </si>
  <si>
    <t xml:space="preserve"> 2.38,4</t>
  </si>
  <si>
    <t xml:space="preserve"> 4.09,2</t>
  </si>
  <si>
    <t xml:space="preserve">  91/8</t>
  </si>
  <si>
    <t xml:space="preserve"> 102/7</t>
  </si>
  <si>
    <t xml:space="preserve"> 2.34,6</t>
  </si>
  <si>
    <t xml:space="preserve"> 107/4</t>
  </si>
  <si>
    <t xml:space="preserve"> 101/3</t>
  </si>
  <si>
    <t xml:space="preserve"> 2.38,9</t>
  </si>
  <si>
    <t xml:space="preserve"> 2.40,1</t>
  </si>
  <si>
    <t xml:space="preserve"> 4.08,8</t>
  </si>
  <si>
    <t xml:space="preserve">  94/11</t>
  </si>
  <si>
    <t xml:space="preserve"> 100/10</t>
  </si>
  <si>
    <t xml:space="preserve"> 100/12</t>
  </si>
  <si>
    <t xml:space="preserve"> 2.36,8</t>
  </si>
  <si>
    <t xml:space="preserve"> 4.18,8</t>
  </si>
  <si>
    <t xml:space="preserve">  84/24</t>
  </si>
  <si>
    <t xml:space="preserve">  97/26</t>
  </si>
  <si>
    <t xml:space="preserve"> 113/25</t>
  </si>
  <si>
    <t xml:space="preserve">  78/4</t>
  </si>
  <si>
    <t xml:space="preserve"> 111/6</t>
  </si>
  <si>
    <t xml:space="preserve"> 2.37,6</t>
  </si>
  <si>
    <t xml:space="preserve"> 2.42,2</t>
  </si>
  <si>
    <t xml:space="preserve">  87/16</t>
  </si>
  <si>
    <t xml:space="preserve"> 105/16</t>
  </si>
  <si>
    <t xml:space="preserve"> 2.44,4</t>
  </si>
  <si>
    <t xml:space="preserve"> 4.16,9</t>
  </si>
  <si>
    <t xml:space="preserve"> 115/8</t>
  </si>
  <si>
    <t xml:space="preserve"> 110/8</t>
  </si>
  <si>
    <t xml:space="preserve">  98/9</t>
  </si>
  <si>
    <t xml:space="preserve"> 119/10</t>
  </si>
  <si>
    <t xml:space="preserve"> 111/9</t>
  </si>
  <si>
    <t xml:space="preserve"> 4.14,0</t>
  </si>
  <si>
    <t xml:space="preserve">  96/9</t>
  </si>
  <si>
    <t xml:space="preserve"> 117/18</t>
  </si>
  <si>
    <t xml:space="preserve">  91/15</t>
  </si>
  <si>
    <t xml:space="preserve"> 109/10</t>
  </si>
  <si>
    <t xml:space="preserve"> 118/9</t>
  </si>
  <si>
    <t xml:space="preserve"> 120/19</t>
  </si>
  <si>
    <t xml:space="preserve"> 121/21</t>
  </si>
  <si>
    <t xml:space="preserve"> 108/19</t>
  </si>
  <si>
    <t xml:space="preserve"> 102/5</t>
  </si>
  <si>
    <t xml:space="preserve"> 2.38,6</t>
  </si>
  <si>
    <t xml:space="preserve">  95/25</t>
  </si>
  <si>
    <t xml:space="preserve">  97/24</t>
  </si>
  <si>
    <t xml:space="preserve"> 2.51,0</t>
  </si>
  <si>
    <t xml:space="preserve"> 2.41,6</t>
  </si>
  <si>
    <t xml:space="preserve"> 4.11,1</t>
  </si>
  <si>
    <t xml:space="preserve"> 111/13</t>
  </si>
  <si>
    <t xml:space="preserve"> 108/13</t>
  </si>
  <si>
    <t xml:space="preserve"> 107/13</t>
  </si>
  <si>
    <t xml:space="preserve"> 114/3</t>
  </si>
  <si>
    <t xml:space="preserve"> 115/3</t>
  </si>
  <si>
    <t xml:space="preserve"> 2.55,0</t>
  </si>
  <si>
    <t xml:space="preserve"> 2.54,5</t>
  </si>
  <si>
    <t xml:space="preserve"> 4.26,4</t>
  </si>
  <si>
    <t xml:space="preserve"> 122/10</t>
  </si>
  <si>
    <t xml:space="preserve"> 117/9</t>
  </si>
  <si>
    <t xml:space="preserve">  69/2</t>
  </si>
  <si>
    <t xml:space="preserve">  98/2</t>
  </si>
  <si>
    <t xml:space="preserve">  76/1</t>
  </si>
  <si>
    <t xml:space="preserve"> 3.15,9</t>
  </si>
  <si>
    <t xml:space="preserve"> 4.31,4</t>
  </si>
  <si>
    <t xml:space="preserve"> 120/4</t>
  </si>
  <si>
    <t xml:space="preserve"> 118/4</t>
  </si>
  <si>
    <t xml:space="preserve"> 3.00,1</t>
  </si>
  <si>
    <t xml:space="preserve"> 4.32,2</t>
  </si>
  <si>
    <t xml:space="preserve"> 118/11</t>
  </si>
  <si>
    <t xml:space="preserve"> 119/11</t>
  </si>
  <si>
    <t xml:space="preserve"> 123/21</t>
  </si>
  <si>
    <t xml:space="preserve"> 116/20</t>
  </si>
  <si>
    <t xml:space="preserve"> 114/20</t>
  </si>
  <si>
    <t xml:space="preserve"> 3.04,0</t>
  </si>
  <si>
    <t xml:space="preserve"> 4.35,1</t>
  </si>
  <si>
    <t xml:space="preserve"> 116/9</t>
  </si>
  <si>
    <t xml:space="preserve"> 120/10</t>
  </si>
  <si>
    <t xml:space="preserve"> 122/20</t>
  </si>
  <si>
    <t xml:space="preserve"> 124/22</t>
  </si>
  <si>
    <t xml:space="preserve"> 124/14</t>
  </si>
  <si>
    <t xml:space="preserve"> 105/12</t>
  </si>
  <si>
    <t xml:space="preserve"> 113/19</t>
  </si>
  <si>
    <t xml:space="preserve">  66/19</t>
  </si>
  <si>
    <t xml:space="preserve">  58/12</t>
  </si>
  <si>
    <t xml:space="preserve"> 125/22</t>
  </si>
  <si>
    <t xml:space="preserve"> 112/18</t>
  </si>
  <si>
    <t xml:space="preserve">  88/15</t>
  </si>
  <si>
    <t>KÄIGUKAST</t>
  </si>
  <si>
    <t xml:space="preserve">  82/4</t>
  </si>
  <si>
    <t xml:space="preserve">  89/14</t>
  </si>
  <si>
    <t xml:space="preserve"> 2.39,3</t>
  </si>
  <si>
    <t xml:space="preserve">  95/8</t>
  </si>
  <si>
    <t xml:space="preserve">  2</t>
  </si>
  <si>
    <t>AKP3A</t>
  </si>
  <si>
    <t>9 min. varem</t>
  </si>
  <si>
    <t xml:space="preserve"> 3.00</t>
  </si>
  <si>
    <t xml:space="preserve"> 15</t>
  </si>
  <si>
    <t>15 min. hiljem</t>
  </si>
  <si>
    <t xml:space="preserve"> 2.30</t>
  </si>
  <si>
    <t>AKP3B</t>
  </si>
  <si>
    <t>11 min. varem</t>
  </si>
  <si>
    <t xml:space="preserve"> 3.40</t>
  </si>
  <si>
    <t xml:space="preserve"> 6.10</t>
  </si>
  <si>
    <t xml:space="preserve"> 44</t>
  </si>
  <si>
    <t>AKP3</t>
  </si>
  <si>
    <t>11 min. hiljem</t>
  </si>
  <si>
    <t xml:space="preserve"> 55</t>
  </si>
  <si>
    <t>AKP5</t>
  </si>
  <si>
    <t>1 min. varem</t>
  </si>
  <si>
    <t xml:space="preserve"> 79</t>
  </si>
  <si>
    <t>17 min. hiljem</t>
  </si>
  <si>
    <t>110</t>
  </si>
  <si>
    <t>Sten.Hendrik Killak</t>
  </si>
  <si>
    <t>AKP2</t>
  </si>
  <si>
    <t>9 min. hiljem</t>
  </si>
  <si>
    <t>122</t>
  </si>
  <si>
    <t>Tarvo Pōlma</t>
  </si>
  <si>
    <t>1 min. hiljem</t>
  </si>
  <si>
    <t>148</t>
  </si>
  <si>
    <t>60 min. varem</t>
  </si>
  <si>
    <t xml:space="preserve"> 31/7</t>
  </si>
  <si>
    <t xml:space="preserve"> 34/8</t>
  </si>
  <si>
    <t xml:space="preserve"> 41/9</t>
  </si>
  <si>
    <t xml:space="preserve"> 45/10</t>
  </si>
  <si>
    <t xml:space="preserve"> 66/12</t>
  </si>
  <si>
    <t xml:space="preserve"> 2.24,6</t>
  </si>
  <si>
    <t xml:space="preserve"> 3.16,8</t>
  </si>
  <si>
    <t xml:space="preserve">   2/1</t>
  </si>
  <si>
    <t xml:space="preserve"> 3.13,5</t>
  </si>
  <si>
    <t xml:space="preserve"> 2.55,7</t>
  </si>
  <si>
    <t xml:space="preserve"> 3.21,3</t>
  </si>
  <si>
    <t xml:space="preserve"> 2.53,7</t>
  </si>
  <si>
    <t xml:space="preserve"> 3.13,8</t>
  </si>
  <si>
    <t xml:space="preserve"> 2.59,3</t>
  </si>
  <si>
    <t xml:space="preserve">   3/2</t>
  </si>
  <si>
    <t xml:space="preserve"> 3.19,8</t>
  </si>
  <si>
    <t xml:space="preserve"> 2.55,6</t>
  </si>
  <si>
    <t xml:space="preserve"> 3.19,5</t>
  </si>
  <si>
    <t xml:space="preserve"> 2.55,8</t>
  </si>
  <si>
    <t xml:space="preserve"> 3.10,2</t>
  </si>
  <si>
    <t xml:space="preserve"> 2.50,6</t>
  </si>
  <si>
    <t xml:space="preserve"> 3.23,5</t>
  </si>
  <si>
    <t xml:space="preserve"> 3.23,6</t>
  </si>
  <si>
    <t xml:space="preserve"> 3.00,4</t>
  </si>
  <si>
    <t xml:space="preserve"> 3.24,0</t>
  </si>
  <si>
    <t xml:space="preserve"> 2.56,5</t>
  </si>
  <si>
    <t xml:space="preserve"> 2.57,0</t>
  </si>
  <si>
    <t xml:space="preserve"> 2.47,7</t>
  </si>
  <si>
    <t xml:space="preserve"> 3.26,7</t>
  </si>
  <si>
    <t xml:space="preserve"> 2.57,3</t>
  </si>
  <si>
    <t xml:space="preserve"> 3.38,8</t>
  </si>
  <si>
    <t xml:space="preserve"> 3.25,5</t>
  </si>
  <si>
    <t xml:space="preserve"> 2.59,6</t>
  </si>
  <si>
    <t xml:space="preserve"> 3.10,5</t>
  </si>
  <si>
    <t xml:space="preserve"> 4.01,1</t>
  </si>
  <si>
    <t xml:space="preserve"> 3.24,7</t>
  </si>
  <si>
    <t xml:space="preserve"> 3.20,7</t>
  </si>
  <si>
    <t xml:space="preserve"> 3.04,1</t>
  </si>
  <si>
    <t>SS6</t>
  </si>
  <si>
    <t xml:space="preserve"> 2.07,7</t>
  </si>
  <si>
    <t xml:space="preserve"> 2.55,3</t>
  </si>
  <si>
    <t xml:space="preserve"> 2.45,4</t>
  </si>
  <si>
    <t xml:space="preserve"> 2.09,8</t>
  </si>
  <si>
    <t xml:space="preserve"> 2.16,4</t>
  </si>
  <si>
    <t xml:space="preserve"> 2.57,1</t>
  </si>
  <si>
    <t xml:space="preserve"> 2.51,3</t>
  </si>
  <si>
    <t xml:space="preserve"> 3.00,2</t>
  </si>
  <si>
    <t xml:space="preserve"> 2.47,8</t>
  </si>
  <si>
    <t xml:space="preserve"> 3.06,8</t>
  </si>
  <si>
    <t xml:space="preserve"> 2.45,5</t>
  </si>
  <si>
    <t xml:space="preserve"> 3.08,5</t>
  </si>
  <si>
    <t xml:space="preserve"> 2.50,0</t>
  </si>
  <si>
    <t xml:space="preserve"> 3.07,9</t>
  </si>
  <si>
    <t xml:space="preserve">   6/3</t>
  </si>
  <si>
    <t xml:space="preserve">  11/5</t>
  </si>
  <si>
    <t xml:space="preserve">  16/9</t>
  </si>
  <si>
    <t xml:space="preserve"> 2.37,5</t>
  </si>
  <si>
    <t xml:space="preserve"> 3.15,0</t>
  </si>
  <si>
    <t xml:space="preserve"> 2.57,9</t>
  </si>
  <si>
    <t xml:space="preserve"> 3.11,4</t>
  </si>
  <si>
    <t xml:space="preserve"> 3.08,9</t>
  </si>
  <si>
    <t xml:space="preserve"> 2.52,5</t>
  </si>
  <si>
    <t xml:space="preserve">  12/6</t>
  </si>
  <si>
    <t>+ 3.21,6</t>
  </si>
  <si>
    <t xml:space="preserve"> 15/9</t>
  </si>
  <si>
    <t xml:space="preserve">   9/4</t>
  </si>
  <si>
    <t xml:space="preserve"> 0.30</t>
  </si>
  <si>
    <t xml:space="preserve"> 2.35,6</t>
  </si>
  <si>
    <t xml:space="preserve"> 2.47,5</t>
  </si>
  <si>
    <t xml:space="preserve"> 2.07,8</t>
  </si>
  <si>
    <t xml:space="preserve"> 2.55,5</t>
  </si>
  <si>
    <t xml:space="preserve"> 2.08,3</t>
  </si>
  <si>
    <t xml:space="preserve"> 2.58,4</t>
  </si>
  <si>
    <t xml:space="preserve"> 2.10,6</t>
  </si>
  <si>
    <t xml:space="preserve"> 2.59,8</t>
  </si>
  <si>
    <t xml:space="preserve"> 2.09,0</t>
  </si>
  <si>
    <t xml:space="preserve"> 2.58,5</t>
  </si>
  <si>
    <t>+ 1.01,8</t>
  </si>
  <si>
    <t xml:space="preserve"> 2.13,9</t>
  </si>
  <si>
    <t xml:space="preserve"> 3.00,0</t>
  </si>
  <si>
    <t xml:space="preserve"> 3.02,4</t>
  </si>
  <si>
    <t xml:space="preserve"> 2.14,9</t>
  </si>
  <si>
    <t xml:space="preserve"> 3.00,5</t>
  </si>
  <si>
    <t xml:space="preserve"> 2.17,2</t>
  </si>
  <si>
    <t xml:space="preserve"> 3.01,4</t>
  </si>
  <si>
    <t xml:space="preserve"> 2.51,6</t>
  </si>
  <si>
    <t xml:space="preserve"> 2.19,8</t>
  </si>
  <si>
    <t xml:space="preserve"> 2.52,3</t>
  </si>
  <si>
    <t xml:space="preserve"> 2.17,6</t>
  </si>
  <si>
    <t xml:space="preserve"> 3.01,2</t>
  </si>
  <si>
    <t xml:space="preserve"> 2.12,4</t>
  </si>
  <si>
    <t xml:space="preserve"> 16/1</t>
  </si>
  <si>
    <t xml:space="preserve">  21/1</t>
  </si>
  <si>
    <t xml:space="preserve"> 2.21,5</t>
  </si>
  <si>
    <t xml:space="preserve"> 3.08,3</t>
  </si>
  <si>
    <t xml:space="preserve"> 3.05,2</t>
  </si>
  <si>
    <t xml:space="preserve"> 2.56,8</t>
  </si>
  <si>
    <t xml:space="preserve"> 3.05,7</t>
  </si>
  <si>
    <t xml:space="preserve">  45/5</t>
  </si>
  <si>
    <t xml:space="preserve"> 2.14,8</t>
  </si>
  <si>
    <t xml:space="preserve"> 3.12,1</t>
  </si>
  <si>
    <t xml:space="preserve"> 2.57,5</t>
  </si>
  <si>
    <t xml:space="preserve">  34/9</t>
  </si>
  <si>
    <t xml:space="preserve"> 2.14,7</t>
  </si>
  <si>
    <t xml:space="preserve"> 3.09,1</t>
  </si>
  <si>
    <t xml:space="preserve"> 3.23,0</t>
  </si>
  <si>
    <t xml:space="preserve"> 2.55,2</t>
  </si>
  <si>
    <t xml:space="preserve"> 3.11,5</t>
  </si>
  <si>
    <t xml:space="preserve"> 2.16,8</t>
  </si>
  <si>
    <t xml:space="preserve"> 2.43,6</t>
  </si>
  <si>
    <t xml:space="preserve">  23/1</t>
  </si>
  <si>
    <t xml:space="preserve">  12/7</t>
  </si>
  <si>
    <t xml:space="preserve">  11/8</t>
  </si>
  <si>
    <t xml:space="preserve"> 3.03,4</t>
  </si>
  <si>
    <t xml:space="preserve"> 2.47,4</t>
  </si>
  <si>
    <t xml:space="preserve">  20/4</t>
  </si>
  <si>
    <t xml:space="preserve"> 2.13,3</t>
  </si>
  <si>
    <t xml:space="preserve"> 2.44,8</t>
  </si>
  <si>
    <t xml:space="preserve">  38/7</t>
  </si>
  <si>
    <t xml:space="preserve">  37/3</t>
  </si>
  <si>
    <t xml:space="preserve">  28/1</t>
  </si>
  <si>
    <t xml:space="preserve"> 2.15,9</t>
  </si>
  <si>
    <t xml:space="preserve"> 3.03,8</t>
  </si>
  <si>
    <t xml:space="preserve"> 2.18,1</t>
  </si>
  <si>
    <t xml:space="preserve"> 2.58,8</t>
  </si>
  <si>
    <t xml:space="preserve"> 2.17,4</t>
  </si>
  <si>
    <t xml:space="preserve"> 2.51,8</t>
  </si>
  <si>
    <t xml:space="preserve"> 2.16,0</t>
  </si>
  <si>
    <t xml:space="preserve"> 3.06,0</t>
  </si>
  <si>
    <t xml:space="preserve"> 2.46,7</t>
  </si>
  <si>
    <t xml:space="preserve"> 2.15,5</t>
  </si>
  <si>
    <t xml:space="preserve"> 3.06,3</t>
  </si>
  <si>
    <t xml:space="preserve"> 2.51,9</t>
  </si>
  <si>
    <t xml:space="preserve"> 3.04,8</t>
  </si>
  <si>
    <t xml:space="preserve"> 2.14,1</t>
  </si>
  <si>
    <t xml:space="preserve"> 3.09,6</t>
  </si>
  <si>
    <t xml:space="preserve"> 2.56,2</t>
  </si>
  <si>
    <t xml:space="preserve"> 3.11,2</t>
  </si>
  <si>
    <t xml:space="preserve"> 2.48,2</t>
  </si>
  <si>
    <t xml:space="preserve"> 3.08,1</t>
  </si>
  <si>
    <t xml:space="preserve">  45/12</t>
  </si>
  <si>
    <t xml:space="preserve"> 3.09,9</t>
  </si>
  <si>
    <t xml:space="preserve"> 2.11,5</t>
  </si>
  <si>
    <t xml:space="preserve"> 3.16,2</t>
  </si>
  <si>
    <t xml:space="preserve"> 2.52,6</t>
  </si>
  <si>
    <t xml:space="preserve"> 3.10,9</t>
  </si>
  <si>
    <t xml:space="preserve"> 2.17,9</t>
  </si>
  <si>
    <t xml:space="preserve"> 3.09,7</t>
  </si>
  <si>
    <t xml:space="preserve"> 2.21,1</t>
  </si>
  <si>
    <t xml:space="preserve"> 3.11,1</t>
  </si>
  <si>
    <t xml:space="preserve">  56/3</t>
  </si>
  <si>
    <t>+ 2.30,3</t>
  </si>
  <si>
    <t xml:space="preserve"> 2.50,9</t>
  </si>
  <si>
    <t xml:space="preserve">  57/6</t>
  </si>
  <si>
    <t xml:space="preserve"> 3.09,3</t>
  </si>
  <si>
    <t xml:space="preserve">  23/7</t>
  </si>
  <si>
    <t xml:space="preserve"> 3.13,4</t>
  </si>
  <si>
    <t xml:space="preserve"> 3.17,5</t>
  </si>
  <si>
    <t xml:space="preserve">  65/5</t>
  </si>
  <si>
    <t xml:space="preserve"> 2.49,8</t>
  </si>
  <si>
    <t xml:space="preserve">  59/4</t>
  </si>
  <si>
    <t xml:space="preserve"> 52/4</t>
  </si>
  <si>
    <t xml:space="preserve">  60/5</t>
  </si>
  <si>
    <t xml:space="preserve"> 3.16,9</t>
  </si>
  <si>
    <t xml:space="preserve"> 2.59,4</t>
  </si>
  <si>
    <t xml:space="preserve"> 3.14,4</t>
  </si>
  <si>
    <t xml:space="preserve"> 3.07,7</t>
  </si>
  <si>
    <t xml:space="preserve"> 2.48,1</t>
  </si>
  <si>
    <t xml:space="preserve"> 3.19,9</t>
  </si>
  <si>
    <t xml:space="preserve">  85/15</t>
  </si>
  <si>
    <t xml:space="preserve">  72/11</t>
  </si>
  <si>
    <t xml:space="preserve"> 3.18,4</t>
  </si>
  <si>
    <t xml:space="preserve">  70/7</t>
  </si>
  <si>
    <t xml:space="preserve">  36/3</t>
  </si>
  <si>
    <t xml:space="preserve"> 3.12,9</t>
  </si>
  <si>
    <t xml:space="preserve"> 3.13,9</t>
  </si>
  <si>
    <t xml:space="preserve"> 2.30,4</t>
  </si>
  <si>
    <t xml:space="preserve"> 3.16,0</t>
  </si>
  <si>
    <t xml:space="preserve"> 3.06,1</t>
  </si>
  <si>
    <t>+ 3.29,3</t>
  </si>
  <si>
    <t xml:space="preserve">  35/5</t>
  </si>
  <si>
    <t xml:space="preserve"> 2.24,4</t>
  </si>
  <si>
    <t xml:space="preserve"> 3.33,0</t>
  </si>
  <si>
    <t xml:space="preserve">  78/14</t>
  </si>
  <si>
    <t xml:space="preserve"> 2.56,1</t>
  </si>
  <si>
    <t xml:space="preserve"> 3.21,9</t>
  </si>
  <si>
    <t xml:space="preserve">  76/6</t>
  </si>
  <si>
    <t xml:space="preserve"> 3.21,8</t>
  </si>
  <si>
    <t xml:space="preserve">  86/9</t>
  </si>
  <si>
    <t xml:space="preserve"> 2.40,7</t>
  </si>
  <si>
    <t xml:space="preserve"> 3.31,1</t>
  </si>
  <si>
    <t xml:space="preserve"> 3.08,4</t>
  </si>
  <si>
    <t xml:space="preserve">  86/7</t>
  </si>
  <si>
    <t xml:space="preserve"> 3.19,3</t>
  </si>
  <si>
    <t xml:space="preserve"> 3.01,0</t>
  </si>
  <si>
    <t xml:space="preserve">  78/2</t>
  </si>
  <si>
    <t xml:space="preserve"> 2.39,6</t>
  </si>
  <si>
    <t xml:space="preserve"> 3.22,7</t>
  </si>
  <si>
    <t xml:space="preserve"> 3.12,4</t>
  </si>
  <si>
    <t xml:space="preserve"> 3.10,6</t>
  </si>
  <si>
    <t xml:space="preserve"> 2.16,3</t>
  </si>
  <si>
    <t xml:space="preserve"> 3.15,5</t>
  </si>
  <si>
    <t xml:space="preserve">  90/15</t>
  </si>
  <si>
    <t>+ 9.13,4</t>
  </si>
  <si>
    <t>Zürii otsus nr.6</t>
  </si>
  <si>
    <t>Service Park</t>
  </si>
  <si>
    <t xml:space="preserve">  54/10</t>
  </si>
  <si>
    <t xml:space="preserve">  12/9</t>
  </si>
  <si>
    <t xml:space="preserve">  13/10</t>
  </si>
  <si>
    <t xml:space="preserve">  21/2</t>
  </si>
  <si>
    <t xml:space="preserve"> 2.58,0</t>
  </si>
  <si>
    <t xml:space="preserve"> 2.42,8</t>
  </si>
  <si>
    <t xml:space="preserve">  22/9</t>
  </si>
  <si>
    <t xml:space="preserve">  42/7</t>
  </si>
  <si>
    <t xml:space="preserve">  34/1</t>
  </si>
  <si>
    <t xml:space="preserve">  46/1</t>
  </si>
  <si>
    <t xml:space="preserve"> 2.09,5</t>
  </si>
  <si>
    <t xml:space="preserve"> 2.37,3</t>
  </si>
  <si>
    <t xml:space="preserve">  49/10</t>
  </si>
  <si>
    <t xml:space="preserve">  38/14</t>
  </si>
  <si>
    <t xml:space="preserve"> 2.16,1</t>
  </si>
  <si>
    <t xml:space="preserve"> 3.05,9</t>
  </si>
  <si>
    <t xml:space="preserve"> 2.53,1</t>
  </si>
  <si>
    <t xml:space="preserve">  26/1</t>
  </si>
  <si>
    <t xml:space="preserve">  82/5</t>
  </si>
  <si>
    <t xml:space="preserve">  36/13</t>
  </si>
  <si>
    <t xml:space="preserve"> 117/25</t>
  </si>
  <si>
    <t xml:space="preserve">  46/2</t>
  </si>
  <si>
    <t xml:space="preserve">  61/12</t>
  </si>
  <si>
    <t xml:space="preserve">  48/10</t>
  </si>
  <si>
    <t xml:space="preserve">  93/10</t>
  </si>
  <si>
    <t xml:space="preserve">  94/23</t>
  </si>
  <si>
    <t xml:space="preserve">  80/13</t>
  </si>
  <si>
    <t xml:space="preserve">  31/9</t>
  </si>
  <si>
    <t xml:space="preserve"> 2.40,5</t>
  </si>
  <si>
    <t xml:space="preserve"> 2.51,7</t>
  </si>
  <si>
    <t xml:space="preserve">  38/4</t>
  </si>
  <si>
    <t xml:space="preserve"> 51/13</t>
  </si>
  <si>
    <t xml:space="preserve">  45/11</t>
  </si>
  <si>
    <t xml:space="preserve"> 3.14,8</t>
  </si>
  <si>
    <t xml:space="preserve">  43/15</t>
  </si>
  <si>
    <t xml:space="preserve">  71/18</t>
  </si>
  <si>
    <t xml:space="preserve">  56/13</t>
  </si>
  <si>
    <t xml:space="preserve">  91/24</t>
  </si>
  <si>
    <t xml:space="preserve">  65/17</t>
  </si>
  <si>
    <t xml:space="preserve">  59/14</t>
  </si>
  <si>
    <t xml:space="preserve">  77/17</t>
  </si>
  <si>
    <t xml:space="preserve"> 3.13,0</t>
  </si>
  <si>
    <t xml:space="preserve"> 3.03,1</t>
  </si>
  <si>
    <t xml:space="preserve">  31/12</t>
  </si>
  <si>
    <t xml:space="preserve">  81/1</t>
  </si>
  <si>
    <t xml:space="preserve">  71/1</t>
  </si>
  <si>
    <t xml:space="preserve"> 2.23,8</t>
  </si>
  <si>
    <t xml:space="preserve"> 3.12,3</t>
  </si>
  <si>
    <t xml:space="preserve"> 2.00</t>
  </si>
  <si>
    <t xml:space="preserve">   8/5</t>
  </si>
  <si>
    <t xml:space="preserve">  48/16</t>
  </si>
  <si>
    <t xml:space="preserve">  47/12</t>
  </si>
  <si>
    <t xml:space="preserve">  29/3</t>
  </si>
  <si>
    <t xml:space="preserve"> 3.12,8</t>
  </si>
  <si>
    <t xml:space="preserve">  81/22</t>
  </si>
  <si>
    <t xml:space="preserve"> 2.58,2</t>
  </si>
  <si>
    <t xml:space="preserve">  67/19</t>
  </si>
  <si>
    <t xml:space="preserve">  81/21</t>
  </si>
  <si>
    <t xml:space="preserve">  82/20</t>
  </si>
  <si>
    <t xml:space="preserve">  66/6</t>
  </si>
  <si>
    <t xml:space="preserve">  66/9</t>
  </si>
  <si>
    <t xml:space="preserve">  97/14</t>
  </si>
  <si>
    <t xml:space="preserve">  92/12</t>
  </si>
  <si>
    <t xml:space="preserve">  90/12</t>
  </si>
  <si>
    <t xml:space="preserve">  58/7</t>
  </si>
  <si>
    <t xml:space="preserve">  83/9</t>
  </si>
  <si>
    <t xml:space="preserve">  95/9</t>
  </si>
  <si>
    <t xml:space="preserve">  88/10</t>
  </si>
  <si>
    <t xml:space="preserve">  51/6</t>
  </si>
  <si>
    <t xml:space="preserve">  95/15</t>
  </si>
  <si>
    <t xml:space="preserve">  68/12</t>
  </si>
  <si>
    <t xml:space="preserve">  80/21</t>
  </si>
  <si>
    <t xml:space="preserve">  96/24</t>
  </si>
  <si>
    <t xml:space="preserve">  62/15</t>
  </si>
  <si>
    <t xml:space="preserve"> 2.57,8</t>
  </si>
  <si>
    <t xml:space="preserve">  60/18</t>
  </si>
  <si>
    <t xml:space="preserve">  79/19</t>
  </si>
  <si>
    <t xml:space="preserve">  90/11</t>
  </si>
  <si>
    <t xml:space="preserve">  86/10</t>
  </si>
  <si>
    <t xml:space="preserve">  99/10</t>
  </si>
  <si>
    <t xml:space="preserve">  67/10</t>
  </si>
  <si>
    <t xml:space="preserve">  41/2</t>
  </si>
  <si>
    <t xml:space="preserve">  94/13</t>
  </si>
  <si>
    <t xml:space="preserve">  97/13</t>
  </si>
  <si>
    <t xml:space="preserve"> 3.29,4</t>
  </si>
  <si>
    <t xml:space="preserve"> 3.04,2</t>
  </si>
  <si>
    <t xml:space="preserve">  63/7</t>
  </si>
  <si>
    <t xml:space="preserve">  98/8</t>
  </si>
  <si>
    <t xml:space="preserve"> 107/7</t>
  </si>
  <si>
    <t xml:space="preserve"> 108/7</t>
  </si>
  <si>
    <t xml:space="preserve">  99/15</t>
  </si>
  <si>
    <t xml:space="preserve">  98/14</t>
  </si>
  <si>
    <t xml:space="preserve">  90/16</t>
  </si>
  <si>
    <t xml:space="preserve"> 2.31,5</t>
  </si>
  <si>
    <t xml:space="preserve"> 3.25,4</t>
  </si>
  <si>
    <t xml:space="preserve"> 2.59,2</t>
  </si>
  <si>
    <t xml:space="preserve">  89/8</t>
  </si>
  <si>
    <t xml:space="preserve"> 100/7</t>
  </si>
  <si>
    <t xml:space="preserve"> 116/14</t>
  </si>
  <si>
    <t xml:space="preserve"> 3.02,9</t>
  </si>
  <si>
    <t xml:space="preserve">  92/16</t>
  </si>
  <si>
    <t xml:space="preserve"> 114/13</t>
  </si>
  <si>
    <t xml:space="preserve">  91/10</t>
  </si>
  <si>
    <t xml:space="preserve"> 3.28,2</t>
  </si>
  <si>
    <t xml:space="preserve"> 3.09,4</t>
  </si>
  <si>
    <t xml:space="preserve">  98/11</t>
  </si>
  <si>
    <t xml:space="preserve"> 103/12</t>
  </si>
  <si>
    <t xml:space="preserve"> 3.45,4</t>
  </si>
  <si>
    <t xml:space="preserve"> 3.07,2</t>
  </si>
  <si>
    <t xml:space="preserve">  75/20</t>
  </si>
  <si>
    <t xml:space="preserve"> 114/25</t>
  </si>
  <si>
    <t xml:space="preserve"> 100/23</t>
  </si>
  <si>
    <t xml:space="preserve">  96/6</t>
  </si>
  <si>
    <t xml:space="preserve"> 105/9</t>
  </si>
  <si>
    <t xml:space="preserve"> 107/18</t>
  </si>
  <si>
    <t xml:space="preserve"> 109/18</t>
  </si>
  <si>
    <t xml:space="preserve">  73/12</t>
  </si>
  <si>
    <t xml:space="preserve"> 3.40,9</t>
  </si>
  <si>
    <t xml:space="preserve"> 3.14,9</t>
  </si>
  <si>
    <t xml:space="preserve"> 102/3</t>
  </si>
  <si>
    <t xml:space="preserve"> 112/3</t>
  </si>
  <si>
    <t xml:space="preserve"> 111/3</t>
  </si>
  <si>
    <t xml:space="preserve"> 110/19</t>
  </si>
  <si>
    <t xml:space="preserve"> 102/17</t>
  </si>
  <si>
    <t xml:space="preserve"> 101/19</t>
  </si>
  <si>
    <t xml:space="preserve">  84/2</t>
  </si>
  <si>
    <t xml:space="preserve">  92/2</t>
  </si>
  <si>
    <t xml:space="preserve"> 2.39,1</t>
  </si>
  <si>
    <t xml:space="preserve"> 3.31,6</t>
  </si>
  <si>
    <t xml:space="preserve"> 3.09,8</t>
  </si>
  <si>
    <t xml:space="preserve">  94/3</t>
  </si>
  <si>
    <t xml:space="preserve"> 109/3</t>
  </si>
  <si>
    <t xml:space="preserve"> 3.32,5</t>
  </si>
  <si>
    <t xml:space="preserve"> 108/8</t>
  </si>
  <si>
    <t xml:space="preserve"> 113/8</t>
  </si>
  <si>
    <t xml:space="preserve"> 2.53,4</t>
  </si>
  <si>
    <t xml:space="preserve"> 3.18,5</t>
  </si>
  <si>
    <t xml:space="preserve"> 113/4</t>
  </si>
  <si>
    <t xml:space="preserve"> 108/4</t>
  </si>
  <si>
    <t xml:space="preserve"> 118/20</t>
  </si>
  <si>
    <t xml:space="preserve"> 111/19</t>
  </si>
  <si>
    <t xml:space="preserve">  96/17</t>
  </si>
  <si>
    <t xml:space="preserve">  51/3</t>
  </si>
  <si>
    <t xml:space="preserve"> 3.56,6</t>
  </si>
  <si>
    <t xml:space="preserve"> 3.27,6</t>
  </si>
  <si>
    <t xml:space="preserve"> 112/11</t>
  </si>
  <si>
    <t xml:space="preserve"> 115/11</t>
  </si>
  <si>
    <t xml:space="preserve"> 106/17</t>
  </si>
  <si>
    <t xml:space="preserve"> 101/16</t>
  </si>
  <si>
    <t xml:space="preserve"> 2.54,2</t>
  </si>
  <si>
    <t xml:space="preserve"> 115/9</t>
  </si>
  <si>
    <t xml:space="preserve"> 112/8</t>
  </si>
  <si>
    <t xml:space="preserve"> 119/21</t>
  </si>
  <si>
    <t xml:space="preserve">  76/20</t>
  </si>
  <si>
    <t xml:space="preserve"> 117/24</t>
  </si>
  <si>
    <t xml:space="preserve">  43/9</t>
  </si>
  <si>
    <t xml:space="preserve">  88/11</t>
  </si>
  <si>
    <t xml:space="preserve">  97/18</t>
  </si>
  <si>
    <t xml:space="preserve"> 3.20,9</t>
  </si>
  <si>
    <t xml:space="preserve">  87/23</t>
  </si>
  <si>
    <t xml:space="preserve">  89/22</t>
  </si>
  <si>
    <t xml:space="preserve"> 2.21,9</t>
  </si>
  <si>
    <t>SS8</t>
  </si>
  <si>
    <t>Otse/vale läbimine</t>
  </si>
  <si>
    <t xml:space="preserve"> 35/8</t>
  </si>
  <si>
    <t>+ 2.13,9</t>
  </si>
  <si>
    <t xml:space="preserve"> 47/5</t>
  </si>
  <si>
    <t xml:space="preserve"> 57/3</t>
  </si>
  <si>
    <t xml:space="preserve"> 60/6</t>
  </si>
  <si>
    <t xml:space="preserve"> 1.20</t>
  </si>
  <si>
    <t xml:space="preserve"> 96/3</t>
  </si>
  <si>
    <t xml:space="preserve"> 3.50</t>
  </si>
  <si>
    <t xml:space="preserve"> 4.10</t>
  </si>
  <si>
    <t>126</t>
  </si>
  <si>
    <t>AKP8</t>
  </si>
  <si>
    <t>5 min. hiljem</t>
  </si>
  <si>
    <t>20.10</t>
  </si>
  <si>
    <t>27.10,9</t>
  </si>
  <si>
    <t xml:space="preserve"> 3.01,6</t>
  </si>
  <si>
    <t>27.31,5</t>
  </si>
  <si>
    <t>+ 0.20,6</t>
  </si>
  <si>
    <t xml:space="preserve"> 2.41,8</t>
  </si>
  <si>
    <t>27.40,6</t>
  </si>
  <si>
    <t>+ 0.29,7</t>
  </si>
  <si>
    <t xml:space="preserve"> 2.39,4</t>
  </si>
  <si>
    <t>28.02,9</t>
  </si>
  <si>
    <t>+ 0.52,0</t>
  </si>
  <si>
    <t xml:space="preserve"> 2.59,7</t>
  </si>
  <si>
    <t>28.06,4</t>
  </si>
  <si>
    <t>+ 0.55,5</t>
  </si>
  <si>
    <t>28.11,8</t>
  </si>
  <si>
    <t>+ 1.00,9</t>
  </si>
  <si>
    <t xml:space="preserve"> 3.02,8</t>
  </si>
  <si>
    <t xml:space="preserve"> 2.44,7</t>
  </si>
  <si>
    <t>28.12,7</t>
  </si>
  <si>
    <t xml:space="preserve">  15/9</t>
  </si>
  <si>
    <t>28.21,3</t>
  </si>
  <si>
    <t>+ 1.10,4</t>
  </si>
  <si>
    <t xml:space="preserve"> 3.00,6</t>
  </si>
  <si>
    <t xml:space="preserve"> 2.45,8</t>
  </si>
  <si>
    <t>28.23,3</t>
  </si>
  <si>
    <t>+ 1.12,4</t>
  </si>
  <si>
    <t xml:space="preserve"> 3.00,3</t>
  </si>
  <si>
    <t>28.26,6</t>
  </si>
  <si>
    <t>+ 1.15,7</t>
  </si>
  <si>
    <t xml:space="preserve"> 2.46,4</t>
  </si>
  <si>
    <t>28.37,5</t>
  </si>
  <si>
    <t>+ 1.26,6</t>
  </si>
  <si>
    <t>28.42,6</t>
  </si>
  <si>
    <t>+ 1.31,7</t>
  </si>
  <si>
    <t xml:space="preserve"> 13/8</t>
  </si>
  <si>
    <t xml:space="preserve"> 3.01,5</t>
  </si>
  <si>
    <t xml:space="preserve"> 2.46,3</t>
  </si>
  <si>
    <t>28.43,2</t>
  </si>
  <si>
    <t xml:space="preserve"> 3.04,5</t>
  </si>
  <si>
    <t>28.46,5</t>
  </si>
  <si>
    <t>+ 1.35,6</t>
  </si>
  <si>
    <t xml:space="preserve"> 3.09,5</t>
  </si>
  <si>
    <t>28.52,7</t>
  </si>
  <si>
    <t xml:space="preserve"> 2.49,0</t>
  </si>
  <si>
    <t>28.56,9</t>
  </si>
  <si>
    <t>+ 1.46,0</t>
  </si>
  <si>
    <t xml:space="preserve"> 2.49,6</t>
  </si>
  <si>
    <t>29.01,9</t>
  </si>
  <si>
    <t>+ 1.51,0</t>
  </si>
  <si>
    <t xml:space="preserve"> 3.06,5</t>
  </si>
  <si>
    <t>29.10,4</t>
  </si>
  <si>
    <t>+ 1.59,5</t>
  </si>
  <si>
    <t xml:space="preserve"> 2.43,2</t>
  </si>
  <si>
    <t>29.14,9</t>
  </si>
  <si>
    <t>+ 2.04,0</t>
  </si>
  <si>
    <t xml:space="preserve"> 3.08,2</t>
  </si>
  <si>
    <t>29.16,7</t>
  </si>
  <si>
    <t>+ 2.05,8</t>
  </si>
  <si>
    <t xml:space="preserve"> 3.18,1</t>
  </si>
  <si>
    <t xml:space="preserve"> 2.53,0</t>
  </si>
  <si>
    <t>29.23,5</t>
  </si>
  <si>
    <t>+ 2.12,6</t>
  </si>
  <si>
    <t>29.25,5</t>
  </si>
  <si>
    <t xml:space="preserve"> 3.03,6</t>
  </si>
  <si>
    <t>29.29,3</t>
  </si>
  <si>
    <t>+ 2.18,4</t>
  </si>
  <si>
    <t>29.36,7</t>
  </si>
  <si>
    <t>+ 2.25,8</t>
  </si>
  <si>
    <t>29.41,2</t>
  </si>
  <si>
    <t xml:space="preserve"> 3.10,7</t>
  </si>
  <si>
    <t>29.42,2</t>
  </si>
  <si>
    <t>+ 2.31,3</t>
  </si>
  <si>
    <t>29.50,0</t>
  </si>
  <si>
    <t>+ 2.39,1</t>
  </si>
  <si>
    <t xml:space="preserve"> 3.13,1</t>
  </si>
  <si>
    <t>29.51,9</t>
  </si>
  <si>
    <t>+ 2.41,0</t>
  </si>
  <si>
    <t>30.07,8</t>
  </si>
  <si>
    <t>+ 2.56,9</t>
  </si>
  <si>
    <t xml:space="preserve"> 2.46,8</t>
  </si>
  <si>
    <t>30.11,5</t>
  </si>
  <si>
    <t>+ 3.00,6</t>
  </si>
  <si>
    <t xml:space="preserve"> 3.08,0</t>
  </si>
  <si>
    <t xml:space="preserve"> 3.08,8</t>
  </si>
  <si>
    <t>30.22,6</t>
  </si>
  <si>
    <t>+ 3.11,7</t>
  </si>
  <si>
    <t xml:space="preserve"> 3.03,7</t>
  </si>
  <si>
    <t xml:space="preserve"> 2.54,0</t>
  </si>
  <si>
    <t>30.24,0</t>
  </si>
  <si>
    <t>+ 3.13,1</t>
  </si>
  <si>
    <t xml:space="preserve"> 3.11,3</t>
  </si>
  <si>
    <t xml:space="preserve"> 2.54,4</t>
  </si>
  <si>
    <t>30.54,4</t>
  </si>
  <si>
    <t>+ 3.43,5</t>
  </si>
  <si>
    <t xml:space="preserve"> 2.57,4</t>
  </si>
  <si>
    <t>30.56,8</t>
  </si>
  <si>
    <t>+ 3.45,9</t>
  </si>
  <si>
    <t xml:space="preserve"> 3.15,8</t>
  </si>
  <si>
    <t>30.57,7</t>
  </si>
  <si>
    <t>+ 3.46,8</t>
  </si>
  <si>
    <t>30.58,0</t>
  </si>
  <si>
    <t>+ 3.47,1</t>
  </si>
  <si>
    <t xml:space="preserve"> 2.52,1</t>
  </si>
  <si>
    <t>30.58,9</t>
  </si>
  <si>
    <t>+ 3.48,0</t>
  </si>
  <si>
    <t xml:space="preserve"> 3.15,3</t>
  </si>
  <si>
    <t>31.05,4</t>
  </si>
  <si>
    <t>+ 3.54,5</t>
  </si>
  <si>
    <t xml:space="preserve"> 3.20,5</t>
  </si>
  <si>
    <t>31.12,1</t>
  </si>
  <si>
    <t>+ 4.01,2</t>
  </si>
  <si>
    <t xml:space="preserve"> 3.22,0</t>
  </si>
  <si>
    <t xml:space="preserve"> 4.14,1</t>
  </si>
  <si>
    <t>31.38,8</t>
  </si>
  <si>
    <t>+ 4.27,9</t>
  </si>
  <si>
    <t xml:space="preserve"> 3.12,0</t>
  </si>
  <si>
    <t xml:space="preserve"> 2.48,6</t>
  </si>
  <si>
    <t>32.20,8</t>
  </si>
  <si>
    <t>+ 5.09,9</t>
  </si>
  <si>
    <t xml:space="preserve"> 2.53,6</t>
  </si>
  <si>
    <t>32.21,8</t>
  </si>
  <si>
    <t>+ 5.10,9</t>
  </si>
  <si>
    <t>32.35,9</t>
  </si>
  <si>
    <t>+ 5.25,0</t>
  </si>
  <si>
    <t xml:space="preserve"> 2.57,2</t>
  </si>
  <si>
    <t>32.51,8</t>
  </si>
  <si>
    <t>+ 5.40,9</t>
  </si>
  <si>
    <t xml:space="preserve"> 3.22,5</t>
  </si>
  <si>
    <t>34.19,5</t>
  </si>
  <si>
    <t>+ 7.08,6</t>
  </si>
  <si>
    <t xml:space="preserve"> 3.03,3</t>
  </si>
  <si>
    <t>35.24,4</t>
  </si>
  <si>
    <t>+ 8.13,5</t>
  </si>
  <si>
    <t>36.24,3</t>
  </si>
  <si>
    <t xml:space="preserve"> 4.06,0</t>
  </si>
  <si>
    <t xml:space="preserve"> 3.38,7</t>
  </si>
  <si>
    <t>39.03,4</t>
  </si>
  <si>
    <t>+11.52,5</t>
  </si>
  <si>
    <t xml:space="preserve"> 3.27,3</t>
  </si>
  <si>
    <t>49.36,6</t>
  </si>
  <si>
    <t>+22.25,7</t>
  </si>
  <si>
    <t xml:space="preserve"> 3.20,3</t>
  </si>
  <si>
    <t>28.56,1</t>
  </si>
  <si>
    <t>+ 1.45,2</t>
  </si>
  <si>
    <t xml:space="preserve"> 20/2</t>
  </si>
  <si>
    <t xml:space="preserve"> 3.10,4</t>
  </si>
  <si>
    <t xml:space="preserve">  53/9</t>
  </si>
  <si>
    <t>29.26,7</t>
  </si>
  <si>
    <t>+ 2.15,8</t>
  </si>
  <si>
    <t xml:space="preserve"> 3.05,8</t>
  </si>
  <si>
    <t xml:space="preserve"> 2.49,9</t>
  </si>
  <si>
    <t>29.31,4</t>
  </si>
  <si>
    <t>+ 2.20,5</t>
  </si>
  <si>
    <t>30.00,6</t>
  </si>
  <si>
    <t xml:space="preserve"> 3.17,1</t>
  </si>
  <si>
    <t>30.14,5</t>
  </si>
  <si>
    <t>+ 3.03,6</t>
  </si>
  <si>
    <t xml:space="preserve"> 3.18,0</t>
  </si>
  <si>
    <t>30.27,2</t>
  </si>
  <si>
    <t>+ 3.16,3</t>
  </si>
  <si>
    <t xml:space="preserve"> 42/10</t>
  </si>
  <si>
    <t xml:space="preserve">  42/4</t>
  </si>
  <si>
    <t xml:space="preserve"> 4.30,3</t>
  </si>
  <si>
    <t>31.23,7</t>
  </si>
  <si>
    <t>+ 4.12,8</t>
  </si>
  <si>
    <t xml:space="preserve"> 3.34,0</t>
  </si>
  <si>
    <t>31.37,5</t>
  </si>
  <si>
    <t>+ 4.26,6</t>
  </si>
  <si>
    <t xml:space="preserve"> 3.03,5</t>
  </si>
  <si>
    <t>32.58,5</t>
  </si>
  <si>
    <t>+ 5.47,6</t>
  </si>
  <si>
    <t xml:space="preserve"> 3.25,0</t>
  </si>
  <si>
    <t xml:space="preserve">  15</t>
  </si>
  <si>
    <t>LK9F</t>
  </si>
  <si>
    <t xml:space="preserve">  40</t>
  </si>
  <si>
    <t>LK8F</t>
  </si>
  <si>
    <t xml:space="preserve">  44</t>
  </si>
  <si>
    <t>AKP8A</t>
  </si>
  <si>
    <t xml:space="preserve">  28</t>
  </si>
  <si>
    <t xml:space="preserve">  23</t>
  </si>
  <si>
    <t xml:space="preserve"> 110</t>
  </si>
  <si>
    <t>LK8S</t>
  </si>
  <si>
    <t xml:space="preserve">  25</t>
  </si>
  <si>
    <t>LK7S</t>
  </si>
  <si>
    <t xml:space="preserve">  36</t>
  </si>
  <si>
    <t>LK5F</t>
  </si>
  <si>
    <t xml:space="preserve"> 119</t>
  </si>
  <si>
    <t>LK6S</t>
  </si>
  <si>
    <t xml:space="preserve">  54</t>
  </si>
  <si>
    <t>LK4F</t>
  </si>
  <si>
    <t xml:space="preserve"> 146</t>
  </si>
  <si>
    <t>LK5S</t>
  </si>
  <si>
    <t xml:space="preserve">  22</t>
  </si>
  <si>
    <t xml:space="preserve"> 104</t>
  </si>
  <si>
    <t>AKP4</t>
  </si>
  <si>
    <t xml:space="preserve">   1</t>
  </si>
  <si>
    <t>LK3S</t>
  </si>
  <si>
    <t xml:space="preserve">  41</t>
  </si>
  <si>
    <t>LK2F</t>
  </si>
  <si>
    <t xml:space="preserve">  62</t>
  </si>
  <si>
    <t xml:space="preserve">  51</t>
  </si>
  <si>
    <t>LK2S</t>
  </si>
  <si>
    <t xml:space="preserve">  98</t>
  </si>
  <si>
    <t xml:space="preserve">  76</t>
  </si>
  <si>
    <t xml:space="preserve">  73</t>
  </si>
  <si>
    <t>LK1F</t>
  </si>
  <si>
    <t xml:space="preserve"> 108</t>
  </si>
  <si>
    <t>LK1S</t>
  </si>
  <si>
    <t xml:space="preserve"> 125</t>
  </si>
  <si>
    <t>Avg.speed of winner  64.63 km/h</t>
  </si>
  <si>
    <t>LK1</t>
  </si>
  <si>
    <t>CMKRacingTeam</t>
  </si>
  <si>
    <t xml:space="preserve">  65.48 km/h</t>
  </si>
  <si>
    <t xml:space="preserve">  62.64 km/h</t>
  </si>
  <si>
    <t xml:space="preserve">  62.21 km/h</t>
  </si>
  <si>
    <t xml:space="preserve">  60.84 km/h</t>
  </si>
  <si>
    <t xml:space="preserve">  61.71 km/h</t>
  </si>
  <si>
    <t xml:space="preserve">  58.80 km/h</t>
  </si>
  <si>
    <t xml:space="preserve">  62.73 km/h</t>
  </si>
  <si>
    <t xml:space="preserve">  61.79 km/h</t>
  </si>
  <si>
    <t xml:space="preserve">  58.88 km/h</t>
  </si>
  <si>
    <t xml:space="preserve">  62.13 km/h</t>
  </si>
  <si>
    <t xml:space="preserve"> 2.53 km</t>
  </si>
  <si>
    <t xml:space="preserve"> 34 Kaasik/Mägi</t>
  </si>
  <si>
    <t xml:space="preserve"> 83 Vidder/Reimal</t>
  </si>
  <si>
    <t xml:space="preserve"> 44 Simson/Simson</t>
  </si>
  <si>
    <t xml:space="preserve"> 69 Soome/Karlep</t>
  </si>
  <si>
    <t xml:space="preserve"> 60 Lepp/Jōeäär</t>
  </si>
  <si>
    <t xml:space="preserve"> 89 Hintser/Hintser</t>
  </si>
  <si>
    <t xml:space="preserve"> 33 Planken/Lassmann</t>
  </si>
  <si>
    <t xml:space="preserve"> 32 Männamets/Enok</t>
  </si>
  <si>
    <t xml:space="preserve"> 88 Rappu/Eller</t>
  </si>
  <si>
    <t>144 Auendorf/Kalde</t>
  </si>
  <si>
    <t>LK2</t>
  </si>
  <si>
    <t>IgaüheTerviseklu</t>
  </si>
  <si>
    <t xml:space="preserve">  61.87 km/h</t>
  </si>
  <si>
    <t xml:space="preserve">  58.29 km/h</t>
  </si>
  <si>
    <t xml:space="preserve">  58.48 km/h</t>
  </si>
  <si>
    <t xml:space="preserve">  56.07 km/h</t>
  </si>
  <si>
    <t xml:space="preserve">  58.14 km/h</t>
  </si>
  <si>
    <t xml:space="preserve">  53.78 km/h</t>
  </si>
  <si>
    <t xml:space="preserve">  59.37 km/h</t>
  </si>
  <si>
    <t xml:space="preserve">  57.83 km/h</t>
  </si>
  <si>
    <t xml:space="preserve">  55.80 km/h</t>
  </si>
  <si>
    <t xml:space="preserve">  57.93 km/h</t>
  </si>
  <si>
    <t xml:space="preserve"> 3.59 km</t>
  </si>
  <si>
    <t xml:space="preserve"> 55 Ruddi/Valdmann</t>
  </si>
  <si>
    <t xml:space="preserve"> 59 Radiko/Niinepuu</t>
  </si>
  <si>
    <t>111 Aulik/Kaljumets</t>
  </si>
  <si>
    <t xml:space="preserve"> 64 Burmeister/Remmel</t>
  </si>
  <si>
    <t>LK3</t>
  </si>
  <si>
    <t>MikkorSaekoda</t>
  </si>
  <si>
    <t xml:space="preserve">  80.18 km/h</t>
  </si>
  <si>
    <t xml:space="preserve">  77.10 km/h</t>
  </si>
  <si>
    <t xml:space="preserve">  75.54 km/h</t>
  </si>
  <si>
    <t xml:space="preserve">  74.84 km/h</t>
  </si>
  <si>
    <t xml:space="preserve">  76.26 km/h</t>
  </si>
  <si>
    <t xml:space="preserve">  70.30 km/h</t>
  </si>
  <si>
    <t xml:space="preserve">  76.15 km/h</t>
  </si>
  <si>
    <t xml:space="preserve">  70.54 km/h</t>
  </si>
  <si>
    <t xml:space="preserve">  77.16 km/h</t>
  </si>
  <si>
    <t xml:space="preserve">  77.56 km/h</t>
  </si>
  <si>
    <t xml:space="preserve"> 2.90 km</t>
  </si>
  <si>
    <t xml:space="preserve"> 54 Volkov/Eksin</t>
  </si>
  <si>
    <t xml:space="preserve"> 81 Laurimaa/Vares</t>
  </si>
  <si>
    <t xml:space="preserve"> 75 Seppel/Hell</t>
  </si>
  <si>
    <t xml:space="preserve"> 67 Leigri/Kuimets</t>
  </si>
  <si>
    <t xml:space="preserve"> 25 Leivat/Pannas</t>
  </si>
  <si>
    <t xml:space="preserve"> 85 Tanning/Jaakma</t>
  </si>
  <si>
    <t>147 Ojaste/Tikerpalu</t>
  </si>
  <si>
    <t>LK4</t>
  </si>
  <si>
    <t>Trumprehv</t>
  </si>
  <si>
    <t xml:space="preserve">  66.87 km/h</t>
  </si>
  <si>
    <t xml:space="preserve">  64.28 km/h</t>
  </si>
  <si>
    <t xml:space="preserve">  63.92 km/h</t>
  </si>
  <si>
    <t xml:space="preserve">  63.51 km/h</t>
  </si>
  <si>
    <t xml:space="preserve">  58.31 km/h</t>
  </si>
  <si>
    <t xml:space="preserve">  63.69 km/h</t>
  </si>
  <si>
    <t xml:space="preserve">  63.65 km/h</t>
  </si>
  <si>
    <t xml:space="preserve">  60.40 km/h</t>
  </si>
  <si>
    <t xml:space="preserve">  63.78 km/h</t>
  </si>
  <si>
    <t xml:space="preserve"> 40 Saar/Runtel</t>
  </si>
  <si>
    <t>148 Märtson/Kangro</t>
  </si>
  <si>
    <t xml:space="preserve"> 50 Leinberg/Vulf</t>
  </si>
  <si>
    <t xml:space="preserve"> 31 Hallikmägi/Pisang</t>
  </si>
  <si>
    <t>LK5</t>
  </si>
  <si>
    <t>Rehvimajakas</t>
  </si>
  <si>
    <t xml:space="preserve">  62.43 km/h</t>
  </si>
  <si>
    <t xml:space="preserve">  59.26 km/h</t>
  </si>
  <si>
    <t xml:space="preserve">  59.28 km/h</t>
  </si>
  <si>
    <t xml:space="preserve">  56.46 km/h</t>
  </si>
  <si>
    <t xml:space="preserve">  58.67 km/h</t>
  </si>
  <si>
    <t xml:space="preserve">  54.60 km/h</t>
  </si>
  <si>
    <t xml:space="preserve">  59.53 km/h</t>
  </si>
  <si>
    <t xml:space="preserve">  58.61 km/h</t>
  </si>
  <si>
    <t xml:space="preserve">  56.31 km/h</t>
  </si>
  <si>
    <t xml:space="preserve">  58.85 km/h</t>
  </si>
  <si>
    <t xml:space="preserve"> 43 Lee/Ogga</t>
  </si>
  <si>
    <t>103 Kungla/Tahvinov</t>
  </si>
  <si>
    <t>LK6</t>
  </si>
  <si>
    <t>Metsahake</t>
  </si>
  <si>
    <t xml:space="preserve">  81.75 km/h</t>
  </si>
  <si>
    <t xml:space="preserve">  79.39 km/h</t>
  </si>
  <si>
    <t xml:space="preserve">  77.51 km/h</t>
  </si>
  <si>
    <t xml:space="preserve">  77.85 km/h</t>
  </si>
  <si>
    <t xml:space="preserve">  75.87 km/h</t>
  </si>
  <si>
    <t xml:space="preserve">  71.17 km/h</t>
  </si>
  <si>
    <t xml:space="preserve">  76.54 km/h</t>
  </si>
  <si>
    <t xml:space="preserve">  74.41 km/h</t>
  </si>
  <si>
    <t xml:space="preserve">  76.71 km/h</t>
  </si>
  <si>
    <t xml:space="preserve"> 74 Laid/Hirson</t>
  </si>
  <si>
    <t>LK7</t>
  </si>
  <si>
    <t>Kassetikeskus</t>
  </si>
  <si>
    <t xml:space="preserve">  59.56 km/h</t>
  </si>
  <si>
    <t xml:space="preserve">  58.65 km/h</t>
  </si>
  <si>
    <t xml:space="preserve">  57.84 km/h</t>
  </si>
  <si>
    <t xml:space="preserve">  56.49 km/h</t>
  </si>
  <si>
    <t xml:space="preserve">  57.71 km/h</t>
  </si>
  <si>
    <t xml:space="preserve">  52.86 km/h</t>
  </si>
  <si>
    <t xml:space="preserve">  58.95 km/h</t>
  </si>
  <si>
    <t xml:space="preserve">  57.94 km/h</t>
  </si>
  <si>
    <t xml:space="preserve">  58.39 km/h</t>
  </si>
  <si>
    <t xml:space="preserve"> 35 Vaga/Teern</t>
  </si>
  <si>
    <t>LK8</t>
  </si>
  <si>
    <t xml:space="preserve">  62.25 km/h</t>
  </si>
  <si>
    <t xml:space="preserve">  60.22 km/h</t>
  </si>
  <si>
    <t xml:space="preserve">  58.60 km/h</t>
  </si>
  <si>
    <t xml:space="preserve">  57.87 km/h</t>
  </si>
  <si>
    <t xml:space="preserve">  59.27 km/h</t>
  </si>
  <si>
    <t xml:space="preserve">  55.54 km/h</t>
  </si>
  <si>
    <t xml:space="preserve">  59.17 km/h</t>
  </si>
  <si>
    <t xml:space="preserve">  58.36 km/h</t>
  </si>
  <si>
    <t xml:space="preserve">  58.22 km/h</t>
  </si>
  <si>
    <t xml:space="preserve">  60.18 km/h</t>
  </si>
  <si>
    <t xml:space="preserve"> 2.72 km</t>
  </si>
  <si>
    <t>143 Kask/Väster</t>
  </si>
  <si>
    <t xml:space="preserve"> 53 Männamets/Kallingo</t>
  </si>
  <si>
    <t>LK9</t>
  </si>
  <si>
    <t>Auhinnapood</t>
  </si>
  <si>
    <t xml:space="preserve">  60.77 km/h</t>
  </si>
  <si>
    <t xml:space="preserve">  58.62 km/h</t>
  </si>
  <si>
    <t xml:space="preserve">  57.81 km/h</t>
  </si>
  <si>
    <t xml:space="preserve">  56.19 km/h</t>
  </si>
  <si>
    <t xml:space="preserve">  59.05 km/h</t>
  </si>
  <si>
    <t xml:space="preserve">  58.10 km/h</t>
  </si>
  <si>
    <t xml:space="preserve">  54.35 km/h</t>
  </si>
  <si>
    <t>LK10</t>
  </si>
  <si>
    <t>Printwise</t>
  </si>
  <si>
    <t xml:space="preserve">  62.53 km/h</t>
  </si>
  <si>
    <t xml:space="preserve">  60.00 km/h</t>
  </si>
  <si>
    <t xml:space="preserve">  59.06 km/h</t>
  </si>
  <si>
    <t xml:space="preserve">  57.63 km/h</t>
  </si>
  <si>
    <t xml:space="preserve">  60.52 km/h</t>
  </si>
  <si>
    <t xml:space="preserve">  58.32 km/h</t>
  </si>
  <si>
    <t xml:space="preserve">  56.11 km/h</t>
  </si>
  <si>
    <t>Total 29.28 km</t>
  </si>
  <si>
    <t xml:space="preserve"> 2.49,5</t>
  </si>
  <si>
    <t xml:space="preserve">  60/11</t>
  </si>
  <si>
    <t>30.08,5</t>
  </si>
  <si>
    <t>+ 2.57,6</t>
  </si>
  <si>
    <t>30.11,1</t>
  </si>
  <si>
    <t>+ 3.00,2</t>
  </si>
  <si>
    <t>30.37,8</t>
  </si>
  <si>
    <t>+ 3.26,9</t>
  </si>
  <si>
    <t xml:space="preserve"> 2.59,9</t>
  </si>
  <si>
    <t>30.44,0</t>
  </si>
  <si>
    <t>+ 3.33,1</t>
  </si>
  <si>
    <t xml:space="preserve"> 3.21,1</t>
  </si>
  <si>
    <t>31.01,0</t>
  </si>
  <si>
    <t>+ 3.50,1</t>
  </si>
  <si>
    <t xml:space="preserve"> 2.53,8</t>
  </si>
  <si>
    <t>31.02,5</t>
  </si>
  <si>
    <t>+ 3.51,6</t>
  </si>
  <si>
    <t xml:space="preserve"> 55/4</t>
  </si>
  <si>
    <t>31.04,6</t>
  </si>
  <si>
    <t>+ 3.53,7</t>
  </si>
  <si>
    <t>31.06,0</t>
  </si>
  <si>
    <t>+ 3.55,1</t>
  </si>
  <si>
    <t xml:space="preserve"> 2.58,9</t>
  </si>
  <si>
    <t>31.26,9</t>
  </si>
  <si>
    <t>+ 4.16,0</t>
  </si>
  <si>
    <t xml:space="preserve"> 3.26,1</t>
  </si>
  <si>
    <t xml:space="preserve"> 3.07,5</t>
  </si>
  <si>
    <t>32.35,4</t>
  </si>
  <si>
    <t>+ 5.24,5</t>
  </si>
  <si>
    <t xml:space="preserve"> 3.36,9</t>
  </si>
  <si>
    <t>32.38,4</t>
  </si>
  <si>
    <t>+ 5.27,5</t>
  </si>
  <si>
    <t>33.03,4</t>
  </si>
  <si>
    <t>+ 5.52,5</t>
  </si>
  <si>
    <t xml:space="preserve"> 3.30,3</t>
  </si>
  <si>
    <t>33.51,2</t>
  </si>
  <si>
    <t>+ 6.40,3</t>
  </si>
  <si>
    <t>30.40,2</t>
  </si>
  <si>
    <t>32.01,8</t>
  </si>
  <si>
    <t>+ 4.50,9</t>
  </si>
  <si>
    <t xml:space="preserve"> 3.22,9</t>
  </si>
  <si>
    <t>32.02,6</t>
  </si>
  <si>
    <t>+ 4.51,7</t>
  </si>
  <si>
    <t xml:space="preserve"> 3.31,9</t>
  </si>
  <si>
    <t xml:space="preserve"> 3.04,3</t>
  </si>
  <si>
    <t>33.13,3</t>
  </si>
  <si>
    <t>+ 6.02,4</t>
  </si>
  <si>
    <t xml:space="preserve"> 3.38,5</t>
  </si>
  <si>
    <t xml:space="preserve"> 3.24,3</t>
  </si>
  <si>
    <t>34.11,8</t>
  </si>
  <si>
    <t>+ 7.00,9</t>
  </si>
  <si>
    <t>34.18,2</t>
  </si>
  <si>
    <t xml:space="preserve">  87/10</t>
  </si>
  <si>
    <t>+ 7.07,3</t>
  </si>
  <si>
    <t>35.24,7</t>
  </si>
  <si>
    <t>+ 8.13,8</t>
  </si>
  <si>
    <t>36.19,8</t>
  </si>
  <si>
    <t>+ 9.08,9</t>
  </si>
  <si>
    <t xml:space="preserve">  62/11</t>
  </si>
  <si>
    <t xml:space="preserve"> 3.17,6</t>
  </si>
  <si>
    <t>30.23,9</t>
  </si>
  <si>
    <t xml:space="preserve">  72/16</t>
  </si>
  <si>
    <t>32.41,0</t>
  </si>
  <si>
    <t>+ 5.30,1</t>
  </si>
  <si>
    <t xml:space="preserve"> 3.27,5</t>
  </si>
  <si>
    <t>33.26,5</t>
  </si>
  <si>
    <t>+ 6.15,6</t>
  </si>
  <si>
    <t xml:space="preserve"> 3.11,6</t>
  </si>
  <si>
    <t>34.05,9</t>
  </si>
  <si>
    <t>+ 6.55,0</t>
  </si>
  <si>
    <t xml:space="preserve"> 89/8</t>
  </si>
  <si>
    <t xml:space="preserve"> 3.57,1</t>
  </si>
  <si>
    <t xml:space="preserve"> 3.27,7</t>
  </si>
  <si>
    <t>35.21,4</t>
  </si>
  <si>
    <t>+ 8.10,5</t>
  </si>
  <si>
    <t xml:space="preserve"> 3.42,2</t>
  </si>
  <si>
    <t>36.23,2</t>
  </si>
  <si>
    <t>+ 9.12,3</t>
  </si>
  <si>
    <t xml:space="preserve"> 2.50,3</t>
  </si>
  <si>
    <t xml:space="preserve"> 3.26,4</t>
  </si>
  <si>
    <t>30.14,8</t>
  </si>
  <si>
    <t>+ 3.03,9</t>
  </si>
  <si>
    <t xml:space="preserve"> 3.15,7</t>
  </si>
  <si>
    <t xml:space="preserve"> 2.54,9</t>
  </si>
  <si>
    <t>30.32,9</t>
  </si>
  <si>
    <t>+ 3.22,0</t>
  </si>
  <si>
    <t>30.39,7</t>
  </si>
  <si>
    <t xml:space="preserve">  82/18</t>
  </si>
  <si>
    <t xml:space="preserve">  52/7</t>
  </si>
  <si>
    <t xml:space="preserve">  60/8</t>
  </si>
  <si>
    <t xml:space="preserve"> 3.39,9</t>
  </si>
  <si>
    <t>31.17,7</t>
  </si>
  <si>
    <t>+ 4.06,8</t>
  </si>
  <si>
    <t xml:space="preserve">  95/7</t>
  </si>
  <si>
    <t xml:space="preserve"> 79/4</t>
  </si>
  <si>
    <t xml:space="preserve"> 3.06,6</t>
  </si>
  <si>
    <t xml:space="preserve"> 100/8</t>
  </si>
  <si>
    <t xml:space="preserve"> 4.42,3</t>
  </si>
  <si>
    <t xml:space="preserve"> 3.36,4</t>
  </si>
  <si>
    <t>35.58,8</t>
  </si>
  <si>
    <t>+ 8.47,9</t>
  </si>
  <si>
    <t xml:space="preserve"> 3.35,2</t>
  </si>
  <si>
    <t>37.22,8</t>
  </si>
  <si>
    <t xml:space="preserve"> 102/9</t>
  </si>
  <si>
    <t>+10.11,9</t>
  </si>
  <si>
    <t xml:space="preserve"> 3.07,0</t>
  </si>
  <si>
    <t xml:space="preserve"> 2.42,4</t>
  </si>
  <si>
    <t>28.47,6</t>
  </si>
  <si>
    <t xml:space="preserve">  28/10</t>
  </si>
  <si>
    <t>+ 1.36,7</t>
  </si>
  <si>
    <t>28.50,6</t>
  </si>
  <si>
    <t>+ 1.39,7</t>
  </si>
  <si>
    <t xml:space="preserve"> 2.54,1</t>
  </si>
  <si>
    <t>29.24,8</t>
  </si>
  <si>
    <t xml:space="preserve">  24/6</t>
  </si>
  <si>
    <t xml:space="preserve">  54/14</t>
  </si>
  <si>
    <t xml:space="preserve">  44/1</t>
  </si>
  <si>
    <t xml:space="preserve"> 39/4</t>
  </si>
  <si>
    <t xml:space="preserve">  73/4</t>
  </si>
  <si>
    <t xml:space="preserve">  74/13</t>
  </si>
  <si>
    <t xml:space="preserve">  88/20</t>
  </si>
  <si>
    <t xml:space="preserve">  65/15</t>
  </si>
  <si>
    <t xml:space="preserve">  61/17</t>
  </si>
  <si>
    <t xml:space="preserve"> 53/14</t>
  </si>
  <si>
    <t xml:space="preserve">  30/8</t>
  </si>
  <si>
    <t xml:space="preserve"> 54/15</t>
  </si>
  <si>
    <t xml:space="preserve">  86/19</t>
  </si>
  <si>
    <t xml:space="preserve">  58/16</t>
  </si>
  <si>
    <t xml:space="preserve">  69/4</t>
  </si>
  <si>
    <t xml:space="preserve">  65/2</t>
  </si>
  <si>
    <t xml:space="preserve">  78/1</t>
  </si>
  <si>
    <t xml:space="preserve">  55/7</t>
  </si>
  <si>
    <t xml:space="preserve">  75/12</t>
  </si>
  <si>
    <t xml:space="preserve">  72/7</t>
  </si>
  <si>
    <t xml:space="preserve">  77/5</t>
  </si>
  <si>
    <t xml:space="preserve">  54/8</t>
  </si>
  <si>
    <t xml:space="preserve">  63/8</t>
  </si>
  <si>
    <t xml:space="preserve">  69/18</t>
  </si>
  <si>
    <t xml:space="preserve"> 102/21</t>
  </si>
  <si>
    <t xml:space="preserve">  70/19</t>
  </si>
  <si>
    <t xml:space="preserve"> 80/12</t>
  </si>
  <si>
    <t xml:space="preserve">  92/17</t>
  </si>
  <si>
    <t xml:space="preserve">  98/12</t>
  </si>
  <si>
    <t xml:space="preserve">  92/19</t>
  </si>
  <si>
    <t xml:space="preserve">  63/9</t>
  </si>
  <si>
    <t xml:space="preserve"> 104/22</t>
  </si>
  <si>
    <t xml:space="preserve">  93/22</t>
  </si>
  <si>
    <t xml:space="preserve">  94/6</t>
  </si>
  <si>
    <t xml:space="preserve"> 3.35,9</t>
  </si>
  <si>
    <t>33.17,2</t>
  </si>
  <si>
    <t>+ 6.06,3</t>
  </si>
  <si>
    <t xml:space="preserve">  93/2</t>
  </si>
  <si>
    <t xml:space="preserve"> 103/13</t>
  </si>
  <si>
    <t xml:space="preserve"> 100/13</t>
  </si>
  <si>
    <t xml:space="preserve"> 104/3</t>
  </si>
  <si>
    <t xml:space="preserve"> 107/8</t>
  </si>
  <si>
    <t xml:space="preserve"> 112/14</t>
  </si>
  <si>
    <t xml:space="preserve"> 108/14</t>
  </si>
  <si>
    <t xml:space="preserve"> 105/4</t>
  </si>
  <si>
    <t xml:space="preserve"> 106/4</t>
  </si>
  <si>
    <t xml:space="preserve"> 110/11</t>
  </si>
  <si>
    <t>107/21</t>
  </si>
  <si>
    <t xml:space="preserve"> 3.25,2</t>
  </si>
  <si>
    <t xml:space="preserve"> 5.30</t>
  </si>
  <si>
    <t>36.50,8</t>
  </si>
  <si>
    <t xml:space="preserve">  85/18</t>
  </si>
  <si>
    <t>+ 9.39,9</t>
  </si>
  <si>
    <t xml:space="preserve">  84/17</t>
  </si>
  <si>
    <t xml:space="preserve">  55/15</t>
  </si>
  <si>
    <t xml:space="preserve"> 108/9</t>
  </si>
  <si>
    <t xml:space="preserve"> 107/9</t>
  </si>
  <si>
    <t xml:space="preserve"> 108/20</t>
  </si>
  <si>
    <t>SS10</t>
  </si>
  <si>
    <t>29.19,8</t>
  </si>
  <si>
    <t>+ 2.08,9</t>
  </si>
  <si>
    <t xml:space="preserve"> 27/2</t>
  </si>
  <si>
    <t>29.28,6</t>
  </si>
  <si>
    <t>+ 2.17,7</t>
  </si>
  <si>
    <t>30.20,9</t>
  </si>
  <si>
    <t>+ 3.10,0</t>
  </si>
  <si>
    <t xml:space="preserve"> 49/10</t>
  </si>
  <si>
    <t xml:space="preserve"> 50/12</t>
  </si>
  <si>
    <t>30.31,2</t>
  </si>
  <si>
    <t>+ 3.20,3</t>
  </si>
  <si>
    <t>30.32,5</t>
  </si>
  <si>
    <t>31.11,4</t>
  </si>
  <si>
    <t>+ 4.00,5</t>
  </si>
  <si>
    <t xml:space="preserve"> 69/17</t>
  </si>
  <si>
    <t>31.21,1</t>
  </si>
  <si>
    <t>+ 4.10,2</t>
  </si>
  <si>
    <t>Kehala rahvaralli</t>
  </si>
  <si>
    <t>28.oktoober 2023</t>
  </si>
  <si>
    <t>Kehala</t>
  </si>
  <si>
    <t>Mattias Holtsmann</t>
  </si>
  <si>
    <t>Priit Holtsmann</t>
  </si>
  <si>
    <t>Citroen C2</t>
  </si>
  <si>
    <t>Henry Heinam</t>
  </si>
  <si>
    <t>Urmo Heinam</t>
  </si>
  <si>
    <t>Kenneth Rauk</t>
  </si>
  <si>
    <t>Martin Rauk</t>
  </si>
  <si>
    <t>Taavi Koha</t>
  </si>
  <si>
    <t>Aido Viikmaa</t>
  </si>
  <si>
    <t>Roman Sokolov</t>
  </si>
  <si>
    <t>Vallo n</t>
  </si>
  <si>
    <t>Lada Samara</t>
  </si>
  <si>
    <t>Albert Pärtelson</t>
  </si>
  <si>
    <t>Kris Antsmaa</t>
  </si>
  <si>
    <t>TLK Racing</t>
  </si>
  <si>
    <t>Kaspar Kaasik</t>
  </si>
  <si>
    <t>Ats Pärn</t>
  </si>
  <si>
    <t>HT Racing Estonia</t>
  </si>
  <si>
    <t>Mikkor Saekoda OÜ</t>
  </si>
  <si>
    <t>Kauri Pannas</t>
  </si>
  <si>
    <t>KAUERK Motorsport</t>
  </si>
  <si>
    <t>HallRacing</t>
  </si>
  <si>
    <t>Taavi Lassmann</t>
  </si>
  <si>
    <t>Urmo Kaasik</t>
  </si>
  <si>
    <t>Ingvar Mägi</t>
  </si>
  <si>
    <t>Mirko Kaunis</t>
  </si>
  <si>
    <t>Mario Kaunis</t>
  </si>
  <si>
    <t>Volkswagen Golf</t>
  </si>
  <si>
    <t>Subaru Impreza WRX STI</t>
  </si>
  <si>
    <t>RS</t>
  </si>
  <si>
    <t>Janar Lehtniit</t>
  </si>
  <si>
    <t>Mitsubishi Lancer Evo</t>
  </si>
  <si>
    <t>WKND Racing</t>
  </si>
  <si>
    <t>BMW 323</t>
  </si>
  <si>
    <t>Rehvid Pluss</t>
  </si>
  <si>
    <t>Hannes Männamets</t>
  </si>
  <si>
    <t>Timo Kallingo</t>
  </si>
  <si>
    <t>Kristen Volkov</t>
  </si>
  <si>
    <t>Kaarel Sangernebo</t>
  </si>
  <si>
    <t>Hendrik Kers</t>
  </si>
  <si>
    <t>Mitsubishi Lancer Evo X</t>
  </si>
  <si>
    <t>Kristjan Radiko</t>
  </si>
  <si>
    <t>Rainer Niinepuu</t>
  </si>
  <si>
    <t>Renee Laan</t>
  </si>
  <si>
    <t>Marko Meesak</t>
  </si>
  <si>
    <t>Vaz 2105</t>
  </si>
  <si>
    <t>BMW 325I</t>
  </si>
  <si>
    <t>MRF Motosport</t>
  </si>
  <si>
    <t>Asko Mäeots</t>
  </si>
  <si>
    <t>Seat Ibiza GTI</t>
  </si>
  <si>
    <t>Aleksander Strelkov</t>
  </si>
  <si>
    <t>BMW 320I</t>
  </si>
  <si>
    <t>Magnus Laid</t>
  </si>
  <si>
    <t>Jaanus Hirson</t>
  </si>
  <si>
    <t>BMW 323TI</t>
  </si>
  <si>
    <t>Markus Igav</t>
  </si>
  <si>
    <t>HL Auto</t>
  </si>
  <si>
    <t>Mihkels Racing Team</t>
  </si>
  <si>
    <t>360Auto</t>
  </si>
  <si>
    <t>Markus Laurimaa</t>
  </si>
  <si>
    <t>Joonas Vares</t>
  </si>
  <si>
    <t>Priit Kallas</t>
  </si>
  <si>
    <t>Andrus Kallas</t>
  </si>
  <si>
    <t>Kristjan Vidder</t>
  </si>
  <si>
    <t>Martin Tanning</t>
  </si>
  <si>
    <t>Eigo Jaakma</t>
  </si>
  <si>
    <t>Karl Pärn</t>
  </si>
  <si>
    <t>BMW 318I</t>
  </si>
  <si>
    <t>BMW 318 IS</t>
  </si>
  <si>
    <t>Vaz 2106</t>
  </si>
  <si>
    <t>Erko Sillandi</t>
  </si>
  <si>
    <t>BMW 330I</t>
  </si>
  <si>
    <t>Lada 2107</t>
  </si>
  <si>
    <t>Martin Ratnik</t>
  </si>
  <si>
    <t>Kätlin Lumi</t>
  </si>
  <si>
    <t>Www.autotuled.ee</t>
  </si>
  <si>
    <t>Renault Clio</t>
  </si>
  <si>
    <t>BMW Compact</t>
  </si>
  <si>
    <t>Marko Metsmaa</t>
  </si>
  <si>
    <t>Glen Voojärv</t>
  </si>
  <si>
    <t>Hokikoondis Racing</t>
  </si>
  <si>
    <t>Mikk Nurga</t>
  </si>
  <si>
    <t>10:17</t>
  </si>
  <si>
    <t>Martin Ploom</t>
  </si>
  <si>
    <t>Karl-Aksel Junker</t>
  </si>
  <si>
    <t>10:18</t>
  </si>
  <si>
    <t>10:19</t>
  </si>
  <si>
    <t>10:20</t>
  </si>
  <si>
    <t>10:21</t>
  </si>
  <si>
    <t>10:22</t>
  </si>
  <si>
    <t>Kaupo Suvisild</t>
  </si>
  <si>
    <t>Kermo Suvisild</t>
  </si>
  <si>
    <t>KS Build</t>
  </si>
  <si>
    <t>10:23</t>
  </si>
  <si>
    <t>Martin Tamm</t>
  </si>
  <si>
    <t>Vaz 2101</t>
  </si>
  <si>
    <t>10:24</t>
  </si>
  <si>
    <t>Rainer Vassiljev</t>
  </si>
  <si>
    <t>10:25</t>
  </si>
  <si>
    <t>10:26</t>
  </si>
  <si>
    <t>10:27</t>
  </si>
  <si>
    <t>Jaagup Maidla</t>
  </si>
  <si>
    <t>JMRacing</t>
  </si>
  <si>
    <t>10:28</t>
  </si>
  <si>
    <t>Asmo Aulik</t>
  </si>
  <si>
    <t>Kaupo Kaljumets</t>
  </si>
  <si>
    <t>10:29</t>
  </si>
  <si>
    <t>Martin Taal</t>
  </si>
  <si>
    <t>Ivar Kallasmaa</t>
  </si>
  <si>
    <t>Kadrina Hobiklubi</t>
  </si>
  <si>
    <t>10:30</t>
  </si>
  <si>
    <t>10:31</t>
  </si>
  <si>
    <t>10:32</t>
  </si>
  <si>
    <t>10:33</t>
  </si>
  <si>
    <t>10:34</t>
  </si>
  <si>
    <t>Sten Mürkhain</t>
  </si>
  <si>
    <t>Ander Mürkhain</t>
  </si>
  <si>
    <t>10:35</t>
  </si>
  <si>
    <t>10:36</t>
  </si>
  <si>
    <t>10:37</t>
  </si>
  <si>
    <t>10:38</t>
  </si>
  <si>
    <t>Marilis Matikainen</t>
  </si>
  <si>
    <t>Liilia Part</t>
  </si>
  <si>
    <t>10:39</t>
  </si>
  <si>
    <t>Tannar Valbrit</t>
  </si>
  <si>
    <t>Vaz 21053</t>
  </si>
  <si>
    <t>10:40</t>
  </si>
  <si>
    <t>10:41</t>
  </si>
  <si>
    <t>Rain Järveküla</t>
  </si>
  <si>
    <t>Opel Astra</t>
  </si>
  <si>
    <t>10:42</t>
  </si>
  <si>
    <t>Hiiumaa Ralliklubi</t>
  </si>
  <si>
    <t>10:43</t>
  </si>
  <si>
    <t>Hanno Vainola</t>
  </si>
  <si>
    <t>Marvin Tamm</t>
  </si>
  <si>
    <t>10:44</t>
  </si>
  <si>
    <t>Meelis Meier</t>
  </si>
  <si>
    <t>10:45</t>
  </si>
  <si>
    <t>10:46</t>
  </si>
  <si>
    <t>10:47</t>
  </si>
  <si>
    <t>Siim Juss</t>
  </si>
  <si>
    <t>Gerdi Guljajev</t>
  </si>
  <si>
    <t>Angry Orange Autod</t>
  </si>
  <si>
    <t>10:48</t>
  </si>
  <si>
    <t>Heigo Tinno</t>
  </si>
  <si>
    <t>Veiko Vilu</t>
  </si>
  <si>
    <t>10:49</t>
  </si>
  <si>
    <t>Joosep Pukk</t>
  </si>
  <si>
    <t>10:50</t>
  </si>
  <si>
    <t>10:51</t>
  </si>
  <si>
    <t>Peeter Kask</t>
  </si>
  <si>
    <t>Karl Kask</t>
  </si>
  <si>
    <t>10:52</t>
  </si>
  <si>
    <t>Gerhard Toom</t>
  </si>
  <si>
    <t>Reino Vaarma</t>
  </si>
  <si>
    <t>Murakas Racing</t>
  </si>
  <si>
    <t>10:53</t>
  </si>
  <si>
    <t>Neddy-Martin Toom</t>
  </si>
  <si>
    <t>Ivo Naan</t>
  </si>
  <si>
    <t>Alvar Udu</t>
  </si>
  <si>
    <t>Lauri Varblas</t>
  </si>
  <si>
    <t>Aivo Lillepuu</t>
  </si>
  <si>
    <t>Madis Laadre</t>
  </si>
  <si>
    <t>Kaido Kask</t>
  </si>
  <si>
    <t>Martin Väster</t>
  </si>
  <si>
    <t>Rain Kuuskmann</t>
  </si>
  <si>
    <t>Karol Pert</t>
  </si>
  <si>
    <t>Kaur Motorsport</t>
  </si>
  <si>
    <t>Antti Tooming</t>
  </si>
  <si>
    <t>Kristjan Ojaste</t>
  </si>
  <si>
    <t>8:36</t>
  </si>
  <si>
    <t>8:38</t>
  </si>
  <si>
    <t>Mirek JR Matikainen</t>
  </si>
  <si>
    <t>Powerstage - SS2</t>
  </si>
  <si>
    <t xml:space="preserve"> 8:40</t>
  </si>
  <si>
    <t xml:space="preserve"> 8:41</t>
  </si>
  <si>
    <t xml:space="preserve"> 8:42</t>
  </si>
  <si>
    <t xml:space="preserve"> 8:43</t>
  </si>
  <si>
    <t xml:space="preserve"> 8:44</t>
  </si>
  <si>
    <t xml:space="preserve"> 8:45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</si>
  <si>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</si>
  <si>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</si>
  <si>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</si>
  <si>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</si>
  <si>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</si>
  <si>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</si>
  <si>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</si>
  <si>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</si>
  <si>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</si>
  <si>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</si>
  <si>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</si>
  <si>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</si>
  <si>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</si>
  <si>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</si>
  <si>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</si>
  <si>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</si>
  <si>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</si>
  <si>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</si>
  <si>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</si>
  <si>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</si>
  <si>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</si>
  <si>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</si>
  <si>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</si>
  <si>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</si>
  <si>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</si>
  <si>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</si>
  <si>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</si>
  <si>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</si>
  <si>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</si>
  <si>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</si>
  <si>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</si>
  <si>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</si>
  <si>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</si>
  <si>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</si>
  <si>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</si>
  <si>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</si>
  <si>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</si>
  <si>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</si>
  <si>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</si>
  <si>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</si>
  <si>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>Romario Voksepp</t>
  </si>
  <si>
    <t>Indrek Mäestu</t>
  </si>
  <si>
    <t>Stardiprotokoll</t>
  </si>
  <si>
    <t>Kristian Hallikmägi</t>
  </si>
  <si>
    <t>2ST</t>
  </si>
  <si>
    <t>2VE</t>
  </si>
  <si>
    <t>2SE</t>
  </si>
  <si>
    <t>2VT</t>
  </si>
  <si>
    <t>Ken Liivrand</t>
  </si>
  <si>
    <t>Raido Seppel</t>
  </si>
  <si>
    <t>NR</t>
  </si>
  <si>
    <t>EE Champ 1</t>
  </si>
  <si>
    <t>In rally</t>
  </si>
  <si>
    <t>Name</t>
  </si>
  <si>
    <t>2WD-SE</t>
  </si>
  <si>
    <t>2WD-ST</t>
  </si>
  <si>
    <t>2WD-VE</t>
  </si>
  <si>
    <t>2WD-VT</t>
  </si>
  <si>
    <t>Naised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</si>
  <si>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</si>
  <si>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</si>
  <si>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</si>
  <si>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</si>
  <si>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</si>
  <si>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</si>
  <si>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</si>
  <si>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>4WD</t>
  </si>
  <si>
    <t>J18</t>
  </si>
  <si>
    <t>2WN</t>
  </si>
  <si>
    <t>SU</t>
  </si>
  <si>
    <t>J16</t>
  </si>
  <si>
    <t>Osa2 karistus</t>
  </si>
  <si>
    <t>Osa3 karistus</t>
  </si>
  <si>
    <t>Osa4 karistus</t>
  </si>
  <si>
    <t>Osa1 karistus</t>
  </si>
  <si>
    <t>Osa5 karistus</t>
  </si>
  <si>
    <t>Results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</si>
  <si>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</si>
  <si>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</si>
  <si>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</si>
  <si>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</si>
  <si>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</si>
  <si>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</si>
  <si>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</si>
  <si>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</si>
  <si>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ProVan Motorsport</t>
  </si>
  <si>
    <t>Halinga Rally Team</t>
  </si>
  <si>
    <t>Rainis Raidma</t>
  </si>
  <si>
    <t>Riivo Mesila</t>
  </si>
  <si>
    <t>Rica Aarn</t>
  </si>
  <si>
    <t>Mitsubishi Lancer Evo 9</t>
  </si>
  <si>
    <t>Gabriel Simson</t>
  </si>
  <si>
    <t>Oliver Simson</t>
  </si>
  <si>
    <t>Ööbiku.ee</t>
  </si>
  <si>
    <t>Allan Leigri</t>
  </si>
  <si>
    <t>Karel Kuimets</t>
  </si>
  <si>
    <t>Anthony Fatkin</t>
  </si>
  <si>
    <t>Martin Jaanus</t>
  </si>
  <si>
    <t>CMK Racing Team</t>
  </si>
  <si>
    <t>Andre Juhe</t>
  </si>
  <si>
    <t>Veiko Kimber</t>
  </si>
  <si>
    <t>Harold Vilson</t>
  </si>
  <si>
    <t>Margo Mitt</t>
  </si>
  <si>
    <t>Ivo Aal</t>
  </si>
  <si>
    <t>Erki Auendorf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</si>
  <si>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</si>
  <si>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</si>
  <si>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</si>
  <si>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</si>
  <si>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</si>
  <si>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</si>
  <si>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</si>
  <si>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</si>
  <si>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>Tigugrupp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</si>
  <si>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</si>
  <si>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</si>
  <si>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</si>
  <si>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</si>
  <si>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</si>
  <si>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</si>
  <si>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</si>
  <si>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</si>
  <si>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</si>
  <si>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</si>
  <si>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</si>
  <si>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</si>
  <si>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</si>
  <si>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</si>
  <si>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</si>
  <si>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</si>
  <si>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>Kaido Märss</t>
  </si>
  <si>
    <t xml:space="preserve"> 9:50</t>
  </si>
  <si>
    <t xml:space="preserve"> 9:51</t>
  </si>
  <si>
    <t xml:space="preserve"> 9:52</t>
  </si>
  <si>
    <t xml:space="preserve"> 9:53</t>
  </si>
  <si>
    <t xml:space="preserve"> 9:54</t>
  </si>
  <si>
    <t xml:space="preserve"> 9:55</t>
  </si>
  <si>
    <t xml:space="preserve"> 9:56</t>
  </si>
  <si>
    <t xml:space="preserve"> 9:57</t>
  </si>
  <si>
    <t>Kärolis Kungla</t>
  </si>
  <si>
    <t>Kristjan Tahvinov</t>
  </si>
  <si>
    <t xml:space="preserve"> 9:58</t>
  </si>
  <si>
    <t>Mirell Hintser</t>
  </si>
  <si>
    <t>Alo Hintser</t>
  </si>
  <si>
    <t xml:space="preserve"> 9:59</t>
  </si>
  <si>
    <t>Eero Sillandi</t>
  </si>
  <si>
    <t>10:00</t>
  </si>
  <si>
    <t>10:01</t>
  </si>
  <si>
    <t>10:02</t>
  </si>
  <si>
    <t>10:03</t>
  </si>
  <si>
    <t>Heikko Tiits</t>
  </si>
  <si>
    <t>10:04</t>
  </si>
  <si>
    <t>10:05</t>
  </si>
  <si>
    <t>Hardi Link</t>
  </si>
  <si>
    <t>Morten Raamat</t>
  </si>
  <si>
    <t>10:06</t>
  </si>
  <si>
    <t>Siim Reede</t>
  </si>
  <si>
    <t>Mati Volmsen</t>
  </si>
  <si>
    <t>10:07</t>
  </si>
  <si>
    <t>10:08</t>
  </si>
  <si>
    <t>10:09</t>
  </si>
  <si>
    <t>Priit Puskar</t>
  </si>
  <si>
    <t>Kaire Lusti</t>
  </si>
  <si>
    <t>10:10</t>
  </si>
  <si>
    <t>10:11</t>
  </si>
  <si>
    <t>10:12</t>
  </si>
  <si>
    <t>10:13</t>
  </si>
  <si>
    <t>10:14</t>
  </si>
  <si>
    <t>10:15</t>
  </si>
  <si>
    <t>SPO</t>
  </si>
  <si>
    <t>2WD-Sport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</si>
  <si>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</si>
  <si>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</si>
  <si>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</si>
  <si>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</si>
  <si>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</si>
  <si>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</si>
  <si>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</si>
  <si>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</si>
  <si>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</si>
  <si>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</si>
  <si>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</si>
  <si>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</si>
  <si>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</si>
  <si>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</si>
  <si>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</si>
  <si>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</si>
  <si>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</si>
  <si>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</si>
  <si>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Rainer Raun</t>
  </si>
  <si>
    <t>Romet Reimal</t>
  </si>
  <si>
    <t>Joosep Planken</t>
  </si>
  <si>
    <t>Jüri Jürisaar</t>
  </si>
  <si>
    <t>Madis Laaser</t>
  </si>
  <si>
    <t>Mirek Matikainen</t>
  </si>
  <si>
    <t>Robin Pruul</t>
  </si>
  <si>
    <t>Imre Vanik</t>
  </si>
  <si>
    <t>Merkko Haljasmets</t>
  </si>
  <si>
    <t>Kristjan Hansson</t>
  </si>
  <si>
    <t>Aira Lepp</t>
  </si>
  <si>
    <t>Meelis Lember</t>
  </si>
  <si>
    <t>Triinu Tammel</t>
  </si>
  <si>
    <t xml:space="preserve">0 </t>
  </si>
  <si>
    <t xml:space="preserve">00 </t>
  </si>
  <si>
    <t>Drivers</t>
  </si>
  <si>
    <t>Result</t>
  </si>
  <si>
    <t xml:space="preserve">  1.</t>
  </si>
  <si>
    <t>EST</t>
  </si>
  <si>
    <t>Ford Fiesta</t>
  </si>
  <si>
    <t xml:space="preserve">  2.</t>
  </si>
  <si>
    <t>Honda Civic</t>
  </si>
  <si>
    <t xml:space="preserve">  3.</t>
  </si>
  <si>
    <t xml:space="preserve">  4.</t>
  </si>
  <si>
    <t xml:space="preserve">  5.</t>
  </si>
  <si>
    <t xml:space="preserve">  6.</t>
  </si>
  <si>
    <t>Sebastian Kupri</t>
  </si>
  <si>
    <t xml:space="preserve">  7.</t>
  </si>
  <si>
    <t>Thule Motorsport</t>
  </si>
  <si>
    <t>Mitsubishi Colt</t>
  </si>
  <si>
    <t xml:space="preserve">  8.</t>
  </si>
  <si>
    <t xml:space="preserve">  9.</t>
  </si>
  <si>
    <t xml:space="preserve"> 10.</t>
  </si>
  <si>
    <t>Erkki Ääremaa</t>
  </si>
  <si>
    <t>BMW 318</t>
  </si>
  <si>
    <t xml:space="preserve"> 11.</t>
  </si>
  <si>
    <t>Jaan Pisang</t>
  </si>
  <si>
    <t>Honda CRX</t>
  </si>
  <si>
    <t xml:space="preserve"> 12.</t>
  </si>
  <si>
    <t xml:space="preserve"> 13.</t>
  </si>
  <si>
    <t xml:space="preserve"> 14.</t>
  </si>
  <si>
    <t xml:space="preserve"> 15.</t>
  </si>
  <si>
    <t>Oskar Männamets</t>
  </si>
  <si>
    <t>Holger Enok</t>
  </si>
  <si>
    <t xml:space="preserve"> 16.</t>
  </si>
  <si>
    <t>Martin Tomson</t>
  </si>
  <si>
    <t>BMW 316</t>
  </si>
  <si>
    <t xml:space="preserve"> 17.</t>
  </si>
  <si>
    <t xml:space="preserve"> 18.</t>
  </si>
  <si>
    <t xml:space="preserve"> 19.</t>
  </si>
  <si>
    <t>Apex Racing</t>
  </si>
  <si>
    <t xml:space="preserve"> 20.</t>
  </si>
  <si>
    <t xml:space="preserve"> 21.</t>
  </si>
  <si>
    <t xml:space="preserve"> 22.</t>
  </si>
  <si>
    <t xml:space="preserve"> 23.</t>
  </si>
  <si>
    <t>HT Motorsport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</si>
  <si>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</si>
  <si>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</si>
  <si>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</si>
  <si>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</si>
  <si>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</si>
  <si>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>Honda Civic Type-R</t>
  </si>
  <si>
    <t xml:space="preserve"> 29.</t>
  </si>
  <si>
    <t>Subaru Impreza</t>
  </si>
  <si>
    <t xml:space="preserve"> 30.</t>
  </si>
  <si>
    <t xml:space="preserve"> 31.</t>
  </si>
  <si>
    <t>Juuru Tehnikaklubi</t>
  </si>
  <si>
    <t xml:space="preserve"> 32.</t>
  </si>
  <si>
    <t>Alex Raadik</t>
  </si>
  <si>
    <t>Marko Kruus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</si>
  <si>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</si>
  <si>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</si>
  <si>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</si>
  <si>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</si>
  <si>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</si>
  <si>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</si>
  <si>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</si>
  <si>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Rein Tikka</t>
  </si>
  <si>
    <t>Audi A3</t>
  </si>
  <si>
    <t xml:space="preserve"> 40.</t>
  </si>
  <si>
    <t xml:space="preserve"> 41.</t>
  </si>
  <si>
    <t xml:space="preserve"> 42.</t>
  </si>
  <si>
    <t>BMW 316I</t>
  </si>
  <si>
    <t xml:space="preserve"> 43.</t>
  </si>
  <si>
    <t>BMW 325</t>
  </si>
  <si>
    <t xml:space="preserve"> 44.</t>
  </si>
  <si>
    <t>Mitsubishi Lancer</t>
  </si>
  <si>
    <t xml:space="preserve"> 45.</t>
  </si>
  <si>
    <t xml:space="preserve"> 46.</t>
  </si>
  <si>
    <t>Kalmer Kase</t>
  </si>
  <si>
    <t xml:space="preserve"> 47.</t>
  </si>
  <si>
    <t xml:space="preserve"> 48.</t>
  </si>
  <si>
    <t>Märjamaa Rally Team</t>
  </si>
  <si>
    <t xml:space="preserve"> 49.</t>
  </si>
  <si>
    <t>Mihkel Rasu</t>
  </si>
  <si>
    <t xml:space="preserve"> 50.</t>
  </si>
  <si>
    <t xml:space="preserve"> 51.</t>
  </si>
  <si>
    <t xml:space="preserve"> 52.</t>
  </si>
  <si>
    <t xml:space="preserve"> 53.</t>
  </si>
  <si>
    <t>Seat Ibiza</t>
  </si>
  <si>
    <t xml:space="preserve"> 54.</t>
  </si>
  <si>
    <t xml:space="preserve"> 55.</t>
  </si>
  <si>
    <t xml:space="preserve"> 56.</t>
  </si>
  <si>
    <t>Janek Ojala</t>
  </si>
  <si>
    <t>Nissan Sunny</t>
  </si>
  <si>
    <t xml:space="preserve"> 57.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</si>
  <si>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</si>
  <si>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</si>
  <si>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</si>
  <si>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</si>
  <si>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</si>
  <si>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63.</t>
  </si>
  <si>
    <t xml:space="preserve"> 64.</t>
  </si>
  <si>
    <t xml:space="preserve"> 65.</t>
  </si>
  <si>
    <t xml:space="preserve"> 66.</t>
  </si>
  <si>
    <t>BMW 318TI</t>
  </si>
  <si>
    <t xml:space="preserve"> 67.</t>
  </si>
  <si>
    <t xml:space="preserve"> 68.</t>
  </si>
  <si>
    <t>Jaagup Laaser</t>
  </si>
  <si>
    <t xml:space="preserve"> 69.</t>
  </si>
  <si>
    <t xml:space="preserve"> 70.</t>
  </si>
  <si>
    <t>Ranet Rees</t>
  </si>
  <si>
    <t xml:space="preserve"> 71.</t>
  </si>
  <si>
    <t>BMW 328</t>
  </si>
  <si>
    <t xml:space="preserve"> 72.</t>
  </si>
  <si>
    <t xml:space="preserve"> 73.</t>
  </si>
  <si>
    <t>A1M Motorsport</t>
  </si>
  <si>
    <t xml:space="preserve"> 74.</t>
  </si>
  <si>
    <t xml:space="preserve"> 75.</t>
  </si>
  <si>
    <t xml:space="preserve"> 76.</t>
  </si>
  <si>
    <t xml:space="preserve"> 77.</t>
  </si>
  <si>
    <t xml:space="preserve"> 78.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</si>
  <si>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</si>
  <si>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</si>
  <si>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</si>
  <si>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</si>
  <si>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</si>
  <si>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</si>
  <si>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</si>
  <si>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</si>
  <si>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</si>
  <si>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</si>
  <si>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</si>
  <si>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t xml:space="preserve"> 90.</t>
  </si>
  <si>
    <t>Karoliina Tammel</t>
  </si>
  <si>
    <t xml:space="preserve"> 91.</t>
  </si>
  <si>
    <t xml:space="preserve"> 92.</t>
  </si>
  <si>
    <t xml:space="preserve"> 93.</t>
  </si>
  <si>
    <t xml:space="preserve"> 94.</t>
  </si>
  <si>
    <t xml:space="preserve"> 95.</t>
  </si>
  <si>
    <t xml:space="preserve"> 96.</t>
  </si>
  <si>
    <t xml:space="preserve"> 97.</t>
  </si>
  <si>
    <t xml:space="preserve"> 98.</t>
  </si>
  <si>
    <t xml:space="preserve"> 99.</t>
  </si>
  <si>
    <t>Ford Puma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</si>
  <si>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</si>
  <si>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</si>
  <si>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</si>
  <si>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</si>
  <si>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</si>
  <si>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</si>
  <si>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</si>
  <si>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</si>
  <si>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</si>
  <si>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</si>
  <si>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</si>
  <si>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</si>
  <si>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</si>
  <si>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</si>
  <si>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</si>
  <si>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</si>
  <si>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</si>
  <si>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</si>
  <si>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</si>
  <si>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</si>
  <si>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</si>
  <si>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</si>
  <si>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</si>
  <si>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</si>
  <si>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</si>
  <si>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Kauri Päästel</t>
  </si>
  <si>
    <t>125.</t>
  </si>
  <si>
    <t>126.</t>
  </si>
  <si>
    <t>Vahur Mäesalu</t>
  </si>
  <si>
    <t>VM Motorsport</t>
  </si>
  <si>
    <t>127.</t>
  </si>
  <si>
    <t>128.</t>
  </si>
  <si>
    <t>Romet Liiv</t>
  </si>
  <si>
    <t>Sander Liiv</t>
  </si>
  <si>
    <t>129.</t>
  </si>
  <si>
    <t>130.</t>
  </si>
  <si>
    <t>Raido Värik</t>
  </si>
  <si>
    <t>Toyota Yaris</t>
  </si>
  <si>
    <t>Margus Havik</t>
  </si>
  <si>
    <t>Rasmus Rauk</t>
  </si>
  <si>
    <t>Neeme Koppel</t>
  </si>
  <si>
    <t>Taavi Metsmaa</t>
  </si>
  <si>
    <t>Uno Metsmaa</t>
  </si>
  <si>
    <t>Kerli Vilu</t>
  </si>
  <si>
    <t>Arvo Liimann</t>
  </si>
  <si>
    <t>Taavo Lauk</t>
  </si>
  <si>
    <t>Lukas Leivat</t>
  </si>
  <si>
    <t>Sebastian Kukk</t>
  </si>
  <si>
    <t>Argo Kukk</t>
  </si>
  <si>
    <t>Henry Tegova</t>
  </si>
  <si>
    <t>Esmar-Arnold Unt</t>
  </si>
  <si>
    <t>Geilo Valdmann</t>
  </si>
  <si>
    <t>HRK</t>
  </si>
  <si>
    <t>Jüri Lee</t>
  </si>
  <si>
    <t>Harry Ogga</t>
  </si>
  <si>
    <t>Mirkko Matikainen</t>
  </si>
  <si>
    <t>Keith Vähi</t>
  </si>
  <si>
    <t>Hendrik Väli</t>
  </si>
  <si>
    <t>Tauri Soome</t>
  </si>
  <si>
    <t>Kristjan Karlep</t>
  </si>
  <si>
    <t>Rivo Hell</t>
  </si>
  <si>
    <t>Raino Remmel</t>
  </si>
  <si>
    <t>Jaanus Kadak</t>
  </si>
  <si>
    <t>Käru Tehnikaklubi</t>
  </si>
  <si>
    <t>Rainer Umbleja</t>
  </si>
  <si>
    <t>Allan Liister</t>
  </si>
  <si>
    <t>Mikk Saaron</t>
  </si>
  <si>
    <t>Mait Saaron</t>
  </si>
  <si>
    <t>Reigo Raadik</t>
  </si>
  <si>
    <t>Merlis Rand</t>
  </si>
  <si>
    <t>Mihkel Avik</t>
  </si>
  <si>
    <t>Reigo Rannak</t>
  </si>
  <si>
    <t>Ruslan Pleshanov</t>
  </si>
  <si>
    <t>AZLK 2140</t>
  </si>
  <si>
    <t>Margo Lipp</t>
  </si>
  <si>
    <t>Sulev Pärn</t>
  </si>
  <si>
    <t>Jarmo Lige</t>
  </si>
  <si>
    <t>Sten Kuusik</t>
  </si>
  <si>
    <t>Kermo Müil</t>
  </si>
  <si>
    <t>Aare Müil</t>
  </si>
  <si>
    <t>Joonas Vahtmäe</t>
  </si>
  <si>
    <t>CRC</t>
  </si>
  <si>
    <t>Martin Vaga</t>
  </si>
  <si>
    <t>Kristian Teern</t>
  </si>
  <si>
    <t>Elvis Leinberg</t>
  </si>
  <si>
    <t>Jorven Kurba</t>
  </si>
  <si>
    <t>Jarmo Kurba</t>
  </si>
  <si>
    <t>Magnus Lepp</t>
  </si>
  <si>
    <t>Karel Eist</t>
  </si>
  <si>
    <t>Janno Johanson</t>
  </si>
  <si>
    <t>Kevin Ruddi</t>
  </si>
  <si>
    <t>Tanel Madiste</t>
  </si>
  <si>
    <t>Kaspar Suuk</t>
  </si>
  <si>
    <t>Tanel Harjakas</t>
  </si>
  <si>
    <t>Chris Männik</t>
  </si>
  <si>
    <t>Helar Arge</t>
  </si>
  <si>
    <t>Kristjan Puusepp</t>
  </si>
  <si>
    <t>TLT</t>
  </si>
  <si>
    <t>Rain Laupa</t>
  </si>
  <si>
    <t>Olavi Laupa</t>
  </si>
  <si>
    <t>Rauno Rappu</t>
  </si>
  <si>
    <t>Ago Eller</t>
  </si>
  <si>
    <t>131.</t>
  </si>
  <si>
    <t>132.</t>
  </si>
  <si>
    <t>Sander Mihkels</t>
  </si>
  <si>
    <t>133.</t>
  </si>
  <si>
    <t>134.</t>
  </si>
  <si>
    <t>Janar Kleitsman</t>
  </si>
  <si>
    <t>Heiki Kapstas</t>
  </si>
  <si>
    <t>Martin Kutser</t>
  </si>
  <si>
    <t>Kristjan Ojavee</t>
  </si>
  <si>
    <t>Tamult Bioenergy</t>
  </si>
  <si>
    <t>Kevin Kangur</t>
  </si>
  <si>
    <t>ABS</t>
  </si>
  <si>
    <t>Class</t>
  </si>
  <si>
    <t>Ivar Burmeister</t>
  </si>
  <si>
    <t>Elton Gutmann</t>
  </si>
  <si>
    <t>Oti Maat</t>
  </si>
  <si>
    <t>Grete Mia Koha</t>
  </si>
  <si>
    <t>Hanna Lisette Aabna</t>
  </si>
  <si>
    <t>Kauri Bõstrov</t>
  </si>
  <si>
    <t>Palle Kõlar</t>
  </si>
  <si>
    <t>Kermo Vahejõe</t>
  </si>
  <si>
    <t>Sander Mõik</t>
  </si>
  <si>
    <t>Henri Ääremaa</t>
  </si>
  <si>
    <t>Silver Selling</t>
  </si>
  <si>
    <t>Aldo Sander</t>
  </si>
  <si>
    <t>Yuliya Mironava</t>
  </si>
  <si>
    <t>Karl-Erik Rajasalu</t>
  </si>
  <si>
    <t>Ranno Saar</t>
  </si>
  <si>
    <t>Hardy Runtel</t>
  </si>
  <si>
    <t>Mattias Kõrge</t>
  </si>
  <si>
    <t>Sten Voojärv</t>
  </si>
  <si>
    <t>Erki Eksin</t>
  </si>
  <si>
    <t>Inga Reimal</t>
  </si>
  <si>
    <t>10:16</t>
  </si>
  <si>
    <t>Marco Metsmaa</t>
  </si>
  <si>
    <t>Indrek Vulf</t>
  </si>
  <si>
    <t>Meigo Vene</t>
  </si>
  <si>
    <t>Rainis Tiri</t>
  </si>
  <si>
    <t>Kristofer Märtson</t>
  </si>
  <si>
    <t>Henry Kangro</t>
  </si>
  <si>
    <t>Kris Schüts</t>
  </si>
  <si>
    <t>Maiko Kalde</t>
  </si>
  <si>
    <t>Sulev Sarv</t>
  </si>
  <si>
    <t>Robert Virves</t>
  </si>
  <si>
    <t>Mitsubishi Lancer Evo 8</t>
  </si>
  <si>
    <t>Evert Puuleht</t>
  </si>
  <si>
    <t>Ronald Jürgenson</t>
  </si>
  <si>
    <t>Mihkel Reimal</t>
  </si>
  <si>
    <t>Joonas Kaup</t>
  </si>
  <si>
    <t>Arno Eller</t>
  </si>
  <si>
    <t>Raigo Reimal</t>
  </si>
  <si>
    <t>Janis Kajo</t>
  </si>
  <si>
    <t>Aneta Liik</t>
  </si>
  <si>
    <t>Imre Jelle</t>
  </si>
  <si>
    <t>Sten Hendrik Killak</t>
  </si>
  <si>
    <t>Timmu Kõrge</t>
  </si>
  <si>
    <t>Jaanus Bõstrov</t>
  </si>
  <si>
    <t>Harri Jõessar</t>
  </si>
  <si>
    <t>Indrek Jõeäär</t>
  </si>
  <si>
    <t>Tarvo Põlma</t>
  </si>
  <si>
    <t>Rauno Orupõld</t>
  </si>
  <si>
    <t>Tõnu Tikerpalu</t>
  </si>
  <si>
    <t>Marten Madison</t>
  </si>
  <si>
    <t xml:space="preserve">  1/1</t>
  </si>
  <si>
    <t>Kaasik/Mägi</t>
  </si>
  <si>
    <t xml:space="preserve"> 2.19,1</t>
  </si>
  <si>
    <t xml:space="preserve"> 3.28,9</t>
  </si>
  <si>
    <t xml:space="preserve">   1/1</t>
  </si>
  <si>
    <t>+ 0.00,0</t>
  </si>
  <si>
    <t xml:space="preserve">  2/2</t>
  </si>
  <si>
    <t>Vahejōe/Madison</t>
  </si>
  <si>
    <t xml:space="preserve"> 2.19,3</t>
  </si>
  <si>
    <t xml:space="preserve"> 3.39,3</t>
  </si>
  <si>
    <t xml:space="preserve">   3/3</t>
  </si>
  <si>
    <t xml:space="preserve">   4/3</t>
  </si>
  <si>
    <t>+ 0.10,6</t>
  </si>
  <si>
    <t xml:space="preserve">  3/3</t>
  </si>
  <si>
    <t>Vaga/Teern</t>
  </si>
  <si>
    <t xml:space="preserve"> 2.24,7</t>
  </si>
  <si>
    <t xml:space="preserve"> 3.36,6</t>
  </si>
  <si>
    <t xml:space="preserve">   5/5</t>
  </si>
  <si>
    <t xml:space="preserve">   2/2</t>
  </si>
  <si>
    <t>Planken/Lassmann</t>
  </si>
  <si>
    <t xml:space="preserve"> 2.25,2</t>
  </si>
  <si>
    <t xml:space="preserve"> 3.37,7</t>
  </si>
  <si>
    <t xml:space="preserve">   6/1</t>
  </si>
  <si>
    <t xml:space="preserve">   3/1</t>
  </si>
  <si>
    <t>Kangur/Maat</t>
  </si>
  <si>
    <t xml:space="preserve"> 2.19,2</t>
  </si>
  <si>
    <t xml:space="preserve"> 3.50,0</t>
  </si>
  <si>
    <t>Männamets/Enok</t>
  </si>
  <si>
    <t xml:space="preserve"> 2.27,4</t>
  </si>
  <si>
    <t xml:space="preserve"> 3.43,5</t>
  </si>
  <si>
    <t xml:space="preserve">   9/1</t>
  </si>
  <si>
    <t>Haljasmets/Jōessar</t>
  </si>
  <si>
    <t xml:space="preserve"> 2.28,0</t>
  </si>
  <si>
    <t xml:space="preserve"> 3.43,0</t>
  </si>
  <si>
    <t xml:space="preserve">   5/4</t>
  </si>
  <si>
    <t xml:space="preserve">  8/1</t>
  </si>
  <si>
    <t>Simson/Simson</t>
  </si>
  <si>
    <t xml:space="preserve"> 2.26,4</t>
  </si>
  <si>
    <t xml:space="preserve"> 3.45,9</t>
  </si>
  <si>
    <t>Kaunis/Kaunis</t>
  </si>
  <si>
    <t xml:space="preserve"> 2.28,9</t>
  </si>
  <si>
    <t xml:space="preserve"> 3.44,8</t>
  </si>
  <si>
    <t>Lee/Ogga</t>
  </si>
  <si>
    <t xml:space="preserve"> 2.26,7</t>
  </si>
  <si>
    <t xml:space="preserve"> 3.48,1</t>
  </si>
  <si>
    <t xml:space="preserve">   8/1</t>
  </si>
  <si>
    <t>Hallikmägi/Pisang</t>
  </si>
  <si>
    <t xml:space="preserve"> 3.49,2</t>
  </si>
  <si>
    <t xml:space="preserve">  11/2</t>
  </si>
  <si>
    <t>Mäesalu/Lehtniit</t>
  </si>
  <si>
    <t xml:space="preserve"> 2.31,4</t>
  </si>
  <si>
    <t xml:space="preserve"> 3.47,6</t>
  </si>
  <si>
    <t>Leivat/Pannas</t>
  </si>
  <si>
    <t xml:space="preserve"> 2.31,6</t>
  </si>
  <si>
    <t xml:space="preserve"> 3.51,8</t>
  </si>
  <si>
    <t>Pruul/Tikka</t>
  </si>
  <si>
    <t xml:space="preserve"> 2.34,3</t>
  </si>
  <si>
    <t xml:space="preserve"> 3.52,3</t>
  </si>
  <si>
    <t>Aabna/Virves</t>
  </si>
  <si>
    <t xml:space="preserve"> 2.35,0</t>
  </si>
  <si>
    <t xml:space="preserve"> 3.53,7</t>
  </si>
  <si>
    <t xml:space="preserve">  22/5</t>
  </si>
  <si>
    <t>Matikainen/Lauk</t>
  </si>
  <si>
    <t xml:space="preserve"> 2.32,7</t>
  </si>
  <si>
    <t xml:space="preserve"> 3.57,4</t>
  </si>
  <si>
    <t>Voksepp/Aarn</t>
  </si>
  <si>
    <t xml:space="preserve"> 2.29,5</t>
  </si>
  <si>
    <t xml:space="preserve"> 4.03,3</t>
  </si>
  <si>
    <t xml:space="preserve">  21/4</t>
  </si>
  <si>
    <t>Unt/Sarv</t>
  </si>
  <si>
    <t xml:space="preserve"> 2.35,9</t>
  </si>
  <si>
    <t xml:space="preserve"> 3.58,8</t>
  </si>
  <si>
    <t>Vilson/Mitt</t>
  </si>
  <si>
    <t xml:space="preserve"> 2.30,0</t>
  </si>
  <si>
    <t xml:space="preserve"> 4.06,4</t>
  </si>
  <si>
    <t>Vilu/Liimann</t>
  </si>
  <si>
    <t xml:space="preserve"> 2.33,1</t>
  </si>
  <si>
    <t xml:space="preserve"> 4.03,4</t>
  </si>
  <si>
    <t xml:space="preserve">  19/4</t>
  </si>
  <si>
    <t>Tegova/Raidma</t>
  </si>
  <si>
    <t xml:space="preserve"> 2.41,2</t>
  </si>
  <si>
    <t xml:space="preserve"> 3.56,1</t>
  </si>
  <si>
    <t>Jürisaar/Tomson</t>
  </si>
  <si>
    <t xml:space="preserve"> 2.38,1</t>
  </si>
  <si>
    <t xml:space="preserve"> 4.05,3</t>
  </si>
  <si>
    <t>Raun/Mesila</t>
  </si>
  <si>
    <t xml:space="preserve"> 2.41,5</t>
  </si>
  <si>
    <t xml:space="preserve"> 4.02,5</t>
  </si>
  <si>
    <t>Müil/Müil</t>
  </si>
  <si>
    <t xml:space="preserve"> 2.42,9</t>
  </si>
  <si>
    <t xml:space="preserve"> 4.04,8</t>
  </si>
  <si>
    <t>Kupri/Sokolov</t>
  </si>
  <si>
    <t xml:space="preserve"> 2.41,3</t>
  </si>
  <si>
    <t xml:space="preserve"> 4.07,7</t>
  </si>
  <si>
    <t>Kukk/Kukk</t>
  </si>
  <si>
    <t xml:space="preserve"> 2.40,9</t>
  </si>
  <si>
    <t xml:space="preserve"> 4.08,7</t>
  </si>
  <si>
    <t>Holtsmann/Holtsmann</t>
  </si>
  <si>
    <t xml:space="preserve"> 2.41,4</t>
  </si>
  <si>
    <t xml:space="preserve"> 4.08,9</t>
  </si>
  <si>
    <t>VÄLJASÖIT</t>
  </si>
  <si>
    <t>Reimal/Reimal</t>
  </si>
  <si>
    <t xml:space="preserve"> 4.09,3</t>
  </si>
  <si>
    <t>Kaasik/Pärn</t>
  </si>
  <si>
    <t xml:space="preserve"> 2.43,7</t>
  </si>
  <si>
    <t xml:space="preserve"> 4.07,8</t>
  </si>
  <si>
    <t>Matikainen/Gutmann</t>
  </si>
  <si>
    <t xml:space="preserve"> 2.22,2</t>
  </si>
  <si>
    <t xml:space="preserve"> 4.29,6</t>
  </si>
  <si>
    <t xml:space="preserve">   4/4</t>
  </si>
  <si>
    <t>Pärtelson/Antsmaa</t>
  </si>
  <si>
    <t xml:space="preserve"> 2.49,4</t>
  </si>
  <si>
    <t xml:space="preserve"> 4.02,4</t>
  </si>
  <si>
    <t>Mōik/Reimal</t>
  </si>
  <si>
    <t xml:space="preserve"> 2.42,1</t>
  </si>
  <si>
    <t xml:space="preserve"> 4.13,7</t>
  </si>
  <si>
    <t>Rauk/Koppel</t>
  </si>
  <si>
    <t xml:space="preserve"> 2.44,3</t>
  </si>
  <si>
    <t xml:space="preserve"> 4.15,7</t>
  </si>
  <si>
    <t>Metsmaa/Voojärv</t>
  </si>
  <si>
    <t xml:space="preserve"> 4.14,8</t>
  </si>
  <si>
    <t>Heinam/Heinam</t>
  </si>
  <si>
    <t xml:space="preserve"> 2.56,3</t>
  </si>
  <si>
    <t xml:space="preserve"> 4.16,1</t>
  </si>
  <si>
    <t>Ääremaa/Ääremaa</t>
  </si>
  <si>
    <t xml:space="preserve"> 2.33,9</t>
  </si>
  <si>
    <t xml:space="preserve"> 4.39,8</t>
  </si>
  <si>
    <t>Vahtmäe/Viikmaa</t>
  </si>
  <si>
    <t xml:space="preserve"> 2.58,1</t>
  </si>
  <si>
    <t xml:space="preserve"> 4.22,0</t>
  </si>
  <si>
    <t>Koha/Koha</t>
  </si>
  <si>
    <t xml:space="preserve"> 2.54,3</t>
  </si>
  <si>
    <t xml:space="preserve"> 4.30,9</t>
  </si>
  <si>
    <t>Kōrge/Kōrge</t>
  </si>
  <si>
    <t xml:space="preserve"> 3.07,6</t>
  </si>
  <si>
    <t xml:space="preserve"> 4.32,7</t>
  </si>
  <si>
    <t>Rauk/Rauk</t>
  </si>
  <si>
    <t xml:space="preserve"> 3.24,6</t>
  </si>
  <si>
    <t xml:space="preserve"> 4.59,5</t>
  </si>
  <si>
    <t>Bōstrov/Bōstrov</t>
  </si>
  <si>
    <t xml:space="preserve"> 2.28,7</t>
  </si>
  <si>
    <t xml:space="preserve"> 6.06,7</t>
  </si>
  <si>
    <t>Kuuskmann/Pert</t>
  </si>
  <si>
    <t>Auendorf/Kalde</t>
  </si>
  <si>
    <t>Märtson/Kangro</t>
  </si>
  <si>
    <t>Kask/Väster</t>
  </si>
  <si>
    <t>Saar/Runtel</t>
  </si>
  <si>
    <t>Raadik/Kruus</t>
  </si>
  <si>
    <t>Puskar/Puuleht</t>
  </si>
  <si>
    <t>Leinberg/Vulf</t>
  </si>
  <si>
    <t>Kutser/Ojavee</t>
  </si>
  <si>
    <t>Hansson/Kase</t>
  </si>
  <si>
    <t>Männamets/Kallingo</t>
  </si>
  <si>
    <t>Volkov/Eksin</t>
  </si>
  <si>
    <t>Ruddi/Valdmann</t>
  </si>
  <si>
    <t>Puusepp/Schüts</t>
  </si>
  <si>
    <t>Sangernebo/Kers</t>
  </si>
  <si>
    <t>Matikainen/Vähi</t>
  </si>
  <si>
    <t>Radiko/Niinepuu</t>
  </si>
  <si>
    <t>Lepp/Jōeäär</t>
  </si>
  <si>
    <t>Laaser/Laaser</t>
  </si>
  <si>
    <t>Lember/Rasu</t>
  </si>
  <si>
    <t>Laan/Meesak</t>
  </si>
  <si>
    <t>Burmeister/Remmel</t>
  </si>
  <si>
    <t>Tooming/Lusti</t>
  </si>
  <si>
    <t>Väli/Selling</t>
  </si>
  <si>
    <t>Leigri/Kuimets</t>
  </si>
  <si>
    <t>Vanik/Ojala</t>
  </si>
  <si>
    <t>Soome/Karlep</t>
  </si>
  <si>
    <t>Kadak/Mäeots</t>
  </si>
  <si>
    <t>Kōlar/Liister</t>
  </si>
  <si>
    <t>Strelkov/Vene</t>
  </si>
  <si>
    <t>Liivrand/Fatkin</t>
  </si>
  <si>
    <t>Laid/Hirson</t>
  </si>
  <si>
    <t>Seppel/Hell</t>
  </si>
  <si>
    <t>Lipp/Igav</t>
  </si>
  <si>
    <t>Päästel/Eist</t>
  </si>
  <si>
    <t>Juhe/Kimber</t>
  </si>
  <si>
    <t>Mihkels/Aal</t>
  </si>
  <si>
    <t>Umbleja/Jürgenson</t>
  </si>
  <si>
    <t>Laurimaa/Vares</t>
  </si>
  <si>
    <t>Kallas/Kallas</t>
  </si>
  <si>
    <t>Vidder/Reimal</t>
  </si>
  <si>
    <t>Rand/Avik</t>
  </si>
  <si>
    <t>Tanning/Jaakma</t>
  </si>
  <si>
    <t>Pärn/Pärn</t>
  </si>
  <si>
    <t>Toom/Naan</t>
  </si>
  <si>
    <t>Rappu/Eller</t>
  </si>
  <si>
    <t>Hintser/Hintser</t>
  </si>
  <si>
    <t>Madiste/Kaup</t>
  </si>
  <si>
    <t>Sillandi/Sillandi</t>
  </si>
  <si>
    <t>Lillepuu/Laadre</t>
  </si>
  <si>
    <t>Saaron/Saaron</t>
  </si>
  <si>
    <t>Ratnik/Lumi</t>
  </si>
  <si>
    <t>Lige/Kuusik</t>
  </si>
  <si>
    <t>Rees/Kajo</t>
  </si>
  <si>
    <t>Männik/Nurga</t>
  </si>
  <si>
    <t>Liiv/Liiv</t>
  </si>
  <si>
    <t>Ploom/Junker</t>
  </si>
  <si>
    <t>Link/Raamat</t>
  </si>
  <si>
    <t>Raadik/Rannak</t>
  </si>
  <si>
    <t>Kungla/Tahvinov</t>
  </si>
  <si>
    <t>Värik/Havik</t>
  </si>
  <si>
    <t>Suvisild/Suvisild</t>
  </si>
  <si>
    <t>Jaanus/Tamm</t>
  </si>
  <si>
    <t>Arge/Vassiljev</t>
  </si>
  <si>
    <t>Tammel/Tammel</t>
  </si>
  <si>
    <t>Kleitsman/Kapstas</t>
  </si>
  <si>
    <t>Maidla/Killak</t>
  </si>
  <si>
    <t>Aulik/Kaljumets</t>
  </si>
  <si>
    <t>Taal/Kallasmaa</t>
  </si>
  <si>
    <t>Lepp/Liik</t>
  </si>
  <si>
    <t>Märss/Märss</t>
  </si>
  <si>
    <t>Pleshanov/Mironava</t>
  </si>
  <si>
    <t>Mäestu/Jelle</t>
  </si>
  <si>
    <t>Mürkhain/Mürkhain</t>
  </si>
  <si>
    <t>Udu/Varblas</t>
  </si>
  <si>
    <t>Suuk/Harjakas</t>
  </si>
  <si>
    <t>Johanson/Sander</t>
  </si>
  <si>
    <t>Matikainen/Part</t>
  </si>
  <si>
    <t>Valbrit/Pōlma</t>
  </si>
  <si>
    <t>Laupa/Laupa</t>
  </si>
  <si>
    <t>Järveküla/Tiri</t>
  </si>
  <si>
    <t>Kurba/Kurba</t>
  </si>
  <si>
    <t>Vainola/Tamm</t>
  </si>
  <si>
    <t>Meier/Eller</t>
  </si>
  <si>
    <t>Tiits/Rajasalu</t>
  </si>
  <si>
    <t>Reede/Volmsen</t>
  </si>
  <si>
    <t>Juss/Guljajev</t>
  </si>
  <si>
    <t>Tinno/Vilu</t>
  </si>
  <si>
    <t>Pukk/Orupōld</t>
  </si>
  <si>
    <t>Ojaste/Tikerpalu</t>
  </si>
  <si>
    <t>Kask/Kask</t>
  </si>
  <si>
    <t>Toom/Vaarma</t>
  </si>
  <si>
    <t xml:space="preserve">   7/7</t>
  </si>
  <si>
    <t xml:space="preserve">  4/4</t>
  </si>
  <si>
    <t xml:space="preserve"> 2.24,3</t>
  </si>
  <si>
    <t xml:space="preserve"> 3.38,0</t>
  </si>
  <si>
    <t xml:space="preserve"> 6.02,3</t>
  </si>
  <si>
    <t xml:space="preserve">   6/6</t>
  </si>
  <si>
    <t xml:space="preserve">  5/1</t>
  </si>
  <si>
    <t xml:space="preserve"> 2.26,3</t>
  </si>
  <si>
    <t xml:space="preserve"> 3.41,7</t>
  </si>
  <si>
    <t xml:space="preserve">  10/1</t>
  </si>
  <si>
    <t xml:space="preserve">  13/1</t>
  </si>
  <si>
    <t xml:space="preserve">   8/6</t>
  </si>
  <si>
    <t xml:space="preserve">  11/1</t>
  </si>
  <si>
    <t xml:space="preserve">  18/2</t>
  </si>
  <si>
    <t xml:space="preserve"> 2.26,2</t>
  </si>
  <si>
    <t xml:space="preserve"> 3.48,2</t>
  </si>
  <si>
    <t xml:space="preserve">   9/8</t>
  </si>
  <si>
    <t xml:space="preserve">  14/7</t>
  </si>
  <si>
    <t xml:space="preserve">  12/2</t>
  </si>
  <si>
    <t xml:space="preserve">  13/3</t>
  </si>
  <si>
    <t xml:space="preserve"> 3.42,3</t>
  </si>
  <si>
    <t xml:space="preserve">   7/5</t>
  </si>
  <si>
    <t xml:space="preserve"> 2.28,6</t>
  </si>
  <si>
    <t xml:space="preserve"> 3.51,6</t>
  </si>
  <si>
    <t xml:space="preserve">  16/1</t>
  </si>
  <si>
    <t xml:space="preserve">  17/1</t>
  </si>
  <si>
    <t xml:space="preserve">  23/2</t>
  </si>
  <si>
    <t xml:space="preserve"> 2.33,5</t>
  </si>
  <si>
    <t xml:space="preserve"> 3.55,2</t>
  </si>
  <si>
    <t xml:space="preserve">  27/3</t>
  </si>
  <si>
    <t xml:space="preserve">  21/3</t>
  </si>
  <si>
    <t xml:space="preserve"> 21/3</t>
  </si>
  <si>
    <t xml:space="preserve">  31/5</t>
  </si>
  <si>
    <t xml:space="preserve">  20/3</t>
  </si>
  <si>
    <t xml:space="preserve">  24/3</t>
  </si>
  <si>
    <t xml:space="preserve">  27/4</t>
  </si>
  <si>
    <t xml:space="preserve"> 24/4</t>
  </si>
  <si>
    <t xml:space="preserve">  32/6</t>
  </si>
  <si>
    <t xml:space="preserve"> 26/5</t>
  </si>
  <si>
    <t xml:space="preserve">  25/4</t>
  </si>
  <si>
    <t xml:space="preserve">  35/8</t>
  </si>
  <si>
    <t xml:space="preserve">  22/4</t>
  </si>
  <si>
    <t xml:space="preserve"> 2.30,6</t>
  </si>
  <si>
    <t xml:space="preserve"> 4.08,6</t>
  </si>
  <si>
    <t xml:space="preserve">  34/5</t>
  </si>
  <si>
    <t xml:space="preserve">  33/6</t>
  </si>
  <si>
    <t xml:space="preserve">  34/7</t>
  </si>
  <si>
    <t xml:space="preserve"> 2.34,1</t>
  </si>
  <si>
    <t xml:space="preserve"> 4.17,9</t>
  </si>
  <si>
    <t>+ 1.04,0</t>
  </si>
  <si>
    <t xml:space="preserve">  28/5</t>
  </si>
  <si>
    <t xml:space="preserve">  17/3</t>
  </si>
  <si>
    <t xml:space="preserve">  49/6</t>
  </si>
  <si>
    <t xml:space="preserve"> 2.22,6</t>
  </si>
  <si>
    <t>SIDUR</t>
  </si>
  <si>
    <t xml:space="preserve"> 3.40,8</t>
  </si>
  <si>
    <t xml:space="preserve">  13/9</t>
  </si>
  <si>
    <t xml:space="preserve">   6/5</t>
  </si>
  <si>
    <t xml:space="preserve"> 2.28,1</t>
  </si>
  <si>
    <t xml:space="preserve"> 3.41,0</t>
  </si>
  <si>
    <t xml:space="preserve">   7/1</t>
  </si>
  <si>
    <t xml:space="preserve">  23/9</t>
  </si>
  <si>
    <t xml:space="preserve"> 2.27,6</t>
  </si>
  <si>
    <t xml:space="preserve">  15/1</t>
  </si>
  <si>
    <t xml:space="preserve"> 11/1</t>
  </si>
  <si>
    <t xml:space="preserve">  11/7</t>
  </si>
  <si>
    <t xml:space="preserve"> 2.29,1</t>
  </si>
  <si>
    <t xml:space="preserve">  22/3</t>
  </si>
  <si>
    <t xml:space="preserve"> 14/2</t>
  </si>
  <si>
    <t xml:space="preserve"> 17/2</t>
  </si>
  <si>
    <t xml:space="preserve">  19/3</t>
  </si>
  <si>
    <t xml:space="preserve"> 18/3</t>
  </si>
  <si>
    <t xml:space="preserve">  23/4</t>
  </si>
  <si>
    <t xml:space="preserve">   9/6</t>
  </si>
  <si>
    <t xml:space="preserve"> 3.45,8</t>
  </si>
  <si>
    <t xml:space="preserve">  27/5</t>
  </si>
  <si>
    <t xml:space="preserve">  15/3</t>
  </si>
  <si>
    <t xml:space="preserve">  16/2</t>
  </si>
  <si>
    <t xml:space="preserve">  22/2</t>
  </si>
  <si>
    <t xml:space="preserve"> 2.30,1</t>
  </si>
  <si>
    <t xml:space="preserve">  26/4</t>
  </si>
  <si>
    <t xml:space="preserve">  29/5</t>
  </si>
  <si>
    <t xml:space="preserve">  19/2</t>
  </si>
  <si>
    <t xml:space="preserve">  24/4</t>
  </si>
  <si>
    <t xml:space="preserve">  30/2</t>
  </si>
  <si>
    <t xml:space="preserve"> 2.37,0</t>
  </si>
  <si>
    <t xml:space="preserve">  41/1</t>
  </si>
  <si>
    <t xml:space="preserve">  24/1</t>
  </si>
  <si>
    <t xml:space="preserve"> 28/6</t>
  </si>
  <si>
    <t xml:space="preserve">  35/6</t>
  </si>
  <si>
    <t xml:space="preserve">  39/5</t>
  </si>
  <si>
    <t xml:space="preserve">  28/3</t>
  </si>
  <si>
    <t xml:space="preserve">  32/5</t>
  </si>
  <si>
    <t xml:space="preserve">  36/4</t>
  </si>
  <si>
    <t xml:space="preserve">  25/3</t>
  </si>
  <si>
    <t xml:space="preserve">  40/5</t>
  </si>
  <si>
    <t xml:space="preserve">  33/4</t>
  </si>
  <si>
    <t xml:space="preserve">  44/8</t>
  </si>
  <si>
    <t xml:space="preserve">  30/4</t>
  </si>
  <si>
    <t xml:space="preserve"> 3.56,3</t>
  </si>
  <si>
    <t xml:space="preserve">  39/10</t>
  </si>
  <si>
    <t xml:space="preserve">  35/7</t>
  </si>
  <si>
    <t xml:space="preserve">  41/11</t>
  </si>
  <si>
    <t xml:space="preserve">  43/7</t>
  </si>
  <si>
    <t xml:space="preserve">  52/15</t>
  </si>
  <si>
    <t xml:space="preserve">  53/11</t>
  </si>
  <si>
    <t xml:space="preserve">  54/17</t>
  </si>
  <si>
    <t xml:space="preserve">  34/6</t>
  </si>
  <si>
    <t xml:space="preserve">  37/7</t>
  </si>
  <si>
    <t xml:space="preserve">  36/5</t>
  </si>
  <si>
    <t xml:space="preserve"> 2.32,4</t>
  </si>
  <si>
    <t xml:space="preserve"> 5.01,2</t>
  </si>
  <si>
    <t>TEHNILINE</t>
  </si>
  <si>
    <t xml:space="preserve">  31/6</t>
  </si>
  <si>
    <t xml:space="preserve"> 2.25,4</t>
  </si>
  <si>
    <t xml:space="preserve"> 3.44,4</t>
  </si>
  <si>
    <t xml:space="preserve"> 12/1</t>
  </si>
  <si>
    <t xml:space="preserve">  14/1</t>
  </si>
  <si>
    <t xml:space="preserve">  17/10</t>
  </si>
  <si>
    <t xml:space="preserve">  12/1</t>
  </si>
  <si>
    <t xml:space="preserve">  10/8</t>
  </si>
  <si>
    <t xml:space="preserve">  25/8</t>
  </si>
  <si>
    <t xml:space="preserve"> 19/3</t>
  </si>
  <si>
    <t xml:space="preserve">  18/3</t>
  </si>
  <si>
    <t xml:space="preserve">  39/11</t>
  </si>
  <si>
    <t xml:space="preserve">  32/7</t>
  </si>
  <si>
    <t xml:space="preserve"> 22/2</t>
  </si>
  <si>
    <t xml:space="preserve">  17/2</t>
  </si>
  <si>
    <t xml:space="preserve">  27/2</t>
  </si>
  <si>
    <t xml:space="preserve"> 3.48,8</t>
  </si>
  <si>
    <t xml:space="preserve"> 2.30,2</t>
  </si>
  <si>
    <t xml:space="preserve"> 3.47,7</t>
  </si>
  <si>
    <t xml:space="preserve">  30/5</t>
  </si>
  <si>
    <t xml:space="preserve"> 2.35,2</t>
  </si>
  <si>
    <t xml:space="preserve"> 3.44,0</t>
  </si>
  <si>
    <t xml:space="preserve">  51/10</t>
  </si>
  <si>
    <t xml:space="preserve"> 2.29,9</t>
  </si>
  <si>
    <t xml:space="preserve"> 3.49,6</t>
  </si>
  <si>
    <t xml:space="preserve">  28/4</t>
  </si>
  <si>
    <t xml:space="preserve">  20/2</t>
  </si>
  <si>
    <t xml:space="preserve"> 2.34,0</t>
  </si>
  <si>
    <t xml:space="preserve"> 3.46,4</t>
  </si>
  <si>
    <t xml:space="preserve">  44/9</t>
  </si>
  <si>
    <t xml:space="preserve">  20/6</t>
  </si>
  <si>
    <t xml:space="preserve">  36/2</t>
  </si>
  <si>
    <t xml:space="preserve">  33/2</t>
  </si>
  <si>
    <t xml:space="preserve"> 32/1</t>
  </si>
  <si>
    <t xml:space="preserve"> 2.29,7</t>
  </si>
  <si>
    <t xml:space="preserve"> 3.54,8</t>
  </si>
  <si>
    <t xml:space="preserve">  27/1</t>
  </si>
  <si>
    <t xml:space="preserve">  39/2</t>
  </si>
  <si>
    <t xml:space="preserve"> 33/2</t>
  </si>
  <si>
    <t xml:space="preserve"> 3.51,5</t>
  </si>
  <si>
    <t xml:space="preserve">  42/3</t>
  </si>
  <si>
    <t xml:space="preserve">  46/12</t>
  </si>
  <si>
    <t xml:space="preserve">  34/10</t>
  </si>
  <si>
    <t xml:space="preserve"> 2.34,7</t>
  </si>
  <si>
    <t xml:space="preserve"> 3.52,8</t>
  </si>
  <si>
    <t xml:space="preserve">  48/1</t>
  </si>
  <si>
    <t xml:space="preserve"> 2.31,0</t>
  </si>
  <si>
    <t xml:space="preserve">  34/2</t>
  </si>
  <si>
    <t xml:space="preserve">  46/4</t>
  </si>
  <si>
    <t xml:space="preserve"> 37/2</t>
  </si>
  <si>
    <t xml:space="preserve">  55/3</t>
  </si>
  <si>
    <t xml:space="preserve">  31/1</t>
  </si>
  <si>
    <t xml:space="preserve">  41/8</t>
  </si>
  <si>
    <t xml:space="preserve"> 3.53,0</t>
  </si>
  <si>
    <t xml:space="preserve">  54/4</t>
  </si>
  <si>
    <t xml:space="preserve"> 43/3</t>
  </si>
  <si>
    <t xml:space="preserve"> 3.57,2</t>
  </si>
  <si>
    <t xml:space="preserve">  52/2</t>
  </si>
  <si>
    <t xml:space="preserve">  45/3</t>
  </si>
  <si>
    <t xml:space="preserve"> 4.00,8</t>
  </si>
  <si>
    <t xml:space="preserve">  46/9</t>
  </si>
  <si>
    <t xml:space="preserve"> 2.34,9</t>
  </si>
  <si>
    <t xml:space="preserve"> 4.00,3</t>
  </si>
  <si>
    <t xml:space="preserve"> 2.41,0</t>
  </si>
  <si>
    <t xml:space="preserve"> 3.55,8</t>
  </si>
  <si>
    <t xml:space="preserve">  58/4</t>
  </si>
  <si>
    <t xml:space="preserve">  41/3</t>
  </si>
  <si>
    <t xml:space="preserve">  43/4</t>
  </si>
  <si>
    <t xml:space="preserve"> 2.44,1</t>
  </si>
  <si>
    <t xml:space="preserve"> 3.53,2</t>
  </si>
  <si>
    <t xml:space="preserve">  69/13</t>
  </si>
  <si>
    <t xml:space="preserve">  37/6</t>
  </si>
  <si>
    <t xml:space="preserve"> 2.42,0</t>
  </si>
  <si>
    <t xml:space="preserve">  65/12</t>
  </si>
  <si>
    <t xml:space="preserve">  57/10</t>
  </si>
  <si>
    <t xml:space="preserve">  64/12</t>
  </si>
  <si>
    <t xml:space="preserve">  56/9</t>
  </si>
  <si>
    <t xml:space="preserve">  59/11</t>
  </si>
  <si>
    <t xml:space="preserve"> 62/11</t>
  </si>
  <si>
    <t xml:space="preserve">  69/12</t>
  </si>
  <si>
    <t xml:space="preserve"> 3.06,4</t>
  </si>
  <si>
    <t xml:space="preserve"> 4.01,5</t>
  </si>
  <si>
    <t xml:space="preserve">  74/5</t>
  </si>
  <si>
    <t xml:space="preserve">  70/20</t>
  </si>
  <si>
    <t xml:space="preserve">  72/21</t>
  </si>
  <si>
    <t>TC1</t>
  </si>
  <si>
    <t>5 min hiljem</t>
  </si>
  <si>
    <t>0.50</t>
  </si>
  <si>
    <t xml:space="preserve">  30/9</t>
  </si>
  <si>
    <t xml:space="preserve">  26/8</t>
  </si>
  <si>
    <t xml:space="preserve">  24/5</t>
  </si>
  <si>
    <t xml:space="preserve">  33/7</t>
  </si>
  <si>
    <t xml:space="preserve">  28/2</t>
  </si>
  <si>
    <t xml:space="preserve">  53/10</t>
  </si>
  <si>
    <t xml:space="preserve"> 2.31,7</t>
  </si>
  <si>
    <t xml:space="preserve"> 3.48,0</t>
  </si>
  <si>
    <t xml:space="preserve">  38/8</t>
  </si>
  <si>
    <t xml:space="preserve">  37/2</t>
  </si>
  <si>
    <t xml:space="preserve">  48/12</t>
  </si>
  <si>
    <t xml:space="preserve">  35/10</t>
  </si>
  <si>
    <t xml:space="preserve"> 36/1</t>
  </si>
  <si>
    <t xml:space="preserve">  50/1</t>
  </si>
  <si>
    <t xml:space="preserve"> 38/2</t>
  </si>
  <si>
    <t xml:space="preserve">  32/1</t>
  </si>
  <si>
    <t xml:space="preserve"> 40/3</t>
  </si>
  <si>
    <t xml:space="preserve">  52/5</t>
  </si>
  <si>
    <t xml:space="preserve">  39/6</t>
  </si>
  <si>
    <t xml:space="preserve">  40/3</t>
  </si>
  <si>
    <t xml:space="preserve">  51/4</t>
  </si>
  <si>
    <t xml:space="preserve"> 2.37,2</t>
  </si>
  <si>
    <t xml:space="preserve"> 3.56,0</t>
  </si>
  <si>
    <t xml:space="preserve">  60/4</t>
  </si>
  <si>
    <t xml:space="preserve"> 46/11</t>
  </si>
  <si>
    <t xml:space="preserve"> 2.38,7</t>
  </si>
  <si>
    <t xml:space="preserve"> 3.54,7</t>
  </si>
  <si>
    <t xml:space="preserve"> 2.39,5</t>
  </si>
  <si>
    <t xml:space="preserve">  56/1</t>
  </si>
  <si>
    <t xml:space="preserve">  41/4</t>
  </si>
  <si>
    <t xml:space="preserve">  46/3</t>
  </si>
  <si>
    <t xml:space="preserve"> 2.44,9</t>
  </si>
  <si>
    <t xml:space="preserve">  49/4</t>
  </si>
  <si>
    <t xml:space="preserve">  40/7</t>
  </si>
  <si>
    <t xml:space="preserve"> 2.43,3</t>
  </si>
  <si>
    <t xml:space="preserve"> 3.57,9</t>
  </si>
  <si>
    <t xml:space="preserve">  54/5</t>
  </si>
  <si>
    <t xml:space="preserve"> 61/7</t>
  </si>
  <si>
    <t xml:space="preserve">  61/6</t>
  </si>
  <si>
    <t xml:space="preserve">  65/10</t>
  </si>
  <si>
    <t xml:space="preserve">  71/12</t>
  </si>
  <si>
    <t xml:space="preserve">  74/14</t>
  </si>
  <si>
    <t xml:space="preserve">  68/11</t>
  </si>
  <si>
    <t xml:space="preserve"> 2.45,9</t>
  </si>
  <si>
    <t xml:space="preserve"> 4.03,5</t>
  </si>
  <si>
    <t xml:space="preserve">  80/5</t>
  </si>
  <si>
    <t xml:space="preserve">  71/13</t>
  </si>
  <si>
    <t xml:space="preserve">  70/11</t>
  </si>
  <si>
    <t xml:space="preserve">  76/15</t>
  </si>
  <si>
    <t xml:space="preserve">  47/10</t>
  </si>
  <si>
    <t xml:space="preserve">  73/13</t>
  </si>
  <si>
    <t xml:space="preserve">  78/16</t>
  </si>
  <si>
    <t xml:space="preserve"> 2.36,2</t>
  </si>
  <si>
    <t xml:space="preserve"> 4.24,5</t>
  </si>
  <si>
    <t xml:space="preserve">  58/5</t>
  </si>
  <si>
    <t xml:space="preserve"> 3.02,1</t>
  </si>
  <si>
    <t xml:space="preserve"> 4.06,2</t>
  </si>
  <si>
    <t xml:space="preserve">  86/6</t>
  </si>
  <si>
    <t xml:space="preserve">  84/5</t>
  </si>
  <si>
    <t xml:space="preserve"> 2.36,7</t>
  </si>
  <si>
    <t xml:space="preserve"> 3.52,9</t>
  </si>
  <si>
    <t xml:space="preserve"> 0.50</t>
  </si>
  <si>
    <t xml:space="preserve">  58/11</t>
  </si>
  <si>
    <t xml:space="preserve">  89/23</t>
  </si>
  <si>
    <t>10.00,4</t>
  </si>
  <si>
    <t xml:space="preserve">  33/5</t>
  </si>
  <si>
    <t xml:space="preserve">  32/2</t>
  </si>
  <si>
    <t xml:space="preserve">  38/2</t>
  </si>
  <si>
    <t xml:space="preserve">  53/5</t>
  </si>
  <si>
    <t xml:space="preserve"> 2.40,2</t>
  </si>
  <si>
    <t xml:space="preserve"> 3.50,5</t>
  </si>
  <si>
    <t xml:space="preserve">  49/3</t>
  </si>
  <si>
    <t xml:space="preserve">  43/12</t>
  </si>
  <si>
    <t xml:space="preserve"> 2.37,7</t>
  </si>
  <si>
    <t xml:space="preserve"> 3.57,7</t>
  </si>
  <si>
    <t xml:space="preserve">  61/5</t>
  </si>
  <si>
    <t xml:space="preserve">  55/5</t>
  </si>
  <si>
    <t xml:space="preserve">  72/12</t>
  </si>
  <si>
    <t xml:space="preserve">  47/4</t>
  </si>
  <si>
    <t xml:space="preserve">  69/8</t>
  </si>
  <si>
    <t xml:space="preserve">  50/4</t>
  </si>
  <si>
    <t xml:space="preserve">  80/17</t>
  </si>
  <si>
    <t xml:space="preserve">  71/15</t>
  </si>
  <si>
    <t xml:space="preserve">  62/6</t>
  </si>
  <si>
    <t xml:space="preserve"> 4.01,6</t>
  </si>
  <si>
    <t xml:space="preserve">  84/6</t>
  </si>
  <si>
    <t xml:space="preserve">  77/14</t>
  </si>
  <si>
    <t xml:space="preserve"> 67/6</t>
  </si>
  <si>
    <t xml:space="preserve"> 2.48,0</t>
  </si>
  <si>
    <t xml:space="preserve">  89/7</t>
  </si>
  <si>
    <t xml:space="preserve">  58/6</t>
  </si>
  <si>
    <t xml:space="preserve">  67/7</t>
  </si>
  <si>
    <t xml:space="preserve">  79/13</t>
  </si>
  <si>
    <t xml:space="preserve"> 76/7</t>
  </si>
  <si>
    <t xml:space="preserve"> 2.45,1</t>
  </si>
  <si>
    <t xml:space="preserve"> 4.08,0</t>
  </si>
  <si>
    <t xml:space="preserve">  83/7</t>
  </si>
  <si>
    <t xml:space="preserve">  77/8</t>
  </si>
  <si>
    <t xml:space="preserve"> 77/8</t>
  </si>
  <si>
    <t xml:space="preserve"> 2.47,3</t>
  </si>
  <si>
    <t xml:space="preserve"> 4.07,5</t>
  </si>
  <si>
    <t xml:space="preserve">  73/7</t>
  </si>
  <si>
    <t xml:space="preserve"> 2.50,2</t>
  </si>
  <si>
    <t xml:space="preserve">  93/8</t>
  </si>
  <si>
    <t xml:space="preserve">  81/16</t>
  </si>
  <si>
    <t xml:space="preserve"> 2.47,9</t>
  </si>
  <si>
    <t xml:space="preserve"> 4.12,3</t>
  </si>
  <si>
    <t xml:space="preserve">  88/7</t>
  </si>
  <si>
    <t xml:space="preserve"> 2.53,9</t>
  </si>
  <si>
    <t xml:space="preserve"> 4.10,1</t>
  </si>
  <si>
    <t xml:space="preserve"> 103/9</t>
  </si>
  <si>
    <t xml:space="preserve"> 2.54,7</t>
  </si>
  <si>
    <t xml:space="preserve"> 4.16,0</t>
  </si>
  <si>
    <t xml:space="preserve">  87/9</t>
  </si>
  <si>
    <t xml:space="preserve"> 2.40,3</t>
  </si>
  <si>
    <t xml:space="preserve"> 4.32,1</t>
  </si>
  <si>
    <t xml:space="preserve"> 2.49,3</t>
  </si>
  <si>
    <t xml:space="preserve"> 4.24,8</t>
  </si>
  <si>
    <t xml:space="preserve">  90/8</t>
  </si>
  <si>
    <t xml:space="preserve"> 3.02,5</t>
  </si>
  <si>
    <t xml:space="preserve">  87/15</t>
  </si>
  <si>
    <t xml:space="preserve"> 2.52,8</t>
  </si>
  <si>
    <t xml:space="preserve"> 4.30,0</t>
  </si>
  <si>
    <t xml:space="preserve">  96/11</t>
  </si>
  <si>
    <t xml:space="preserve"> 3.01,7</t>
  </si>
  <si>
    <t xml:space="preserve"> 4.28,8</t>
  </si>
  <si>
    <t xml:space="preserve"> 103/17</t>
  </si>
  <si>
    <t xml:space="preserve"> 2.59,1</t>
  </si>
  <si>
    <t xml:space="preserve"> 4.34,6</t>
  </si>
  <si>
    <t xml:space="preserve"> 2.46,9</t>
  </si>
  <si>
    <t xml:space="preserve"> 1.30</t>
  </si>
  <si>
    <t>103/4</t>
  </si>
  <si>
    <t xml:space="preserve"> 2.54,8</t>
  </si>
  <si>
    <t xml:space="preserve"> 106/18</t>
  </si>
  <si>
    <t xml:space="preserve">   8/8</t>
  </si>
  <si>
    <t xml:space="preserve">  6/5</t>
  </si>
  <si>
    <t xml:space="preserve"> 2.20,8</t>
  </si>
  <si>
    <t xml:space="preserve"> 3.43,3</t>
  </si>
  <si>
    <t xml:space="preserve">  14/8</t>
  </si>
  <si>
    <t xml:space="preserve">  9/1</t>
  </si>
  <si>
    <t xml:space="preserve"> 10/7</t>
  </si>
  <si>
    <t xml:space="preserve"> 2.26,6</t>
  </si>
  <si>
    <t xml:space="preserve"> 3.43,1</t>
  </si>
  <si>
    <t xml:space="preserve">  19/1</t>
  </si>
  <si>
    <t xml:space="preserve">  20/11</t>
  </si>
  <si>
    <t xml:space="preserve">  20/5</t>
  </si>
  <si>
    <t xml:space="preserve">  26/5</t>
  </si>
  <si>
    <t xml:space="preserve">  11/9</t>
  </si>
  <si>
    <t xml:space="preserve"> 2.27,0</t>
  </si>
  <si>
    <t xml:space="preserve">  24/7</t>
  </si>
  <si>
    <t xml:space="preserve">  28/6</t>
  </si>
  <si>
    <t xml:space="preserve"> 2.29,0</t>
  </si>
  <si>
    <t xml:space="preserve"> 3.47,2</t>
  </si>
  <si>
    <t xml:space="preserve">  23/3</t>
  </si>
  <si>
    <t xml:space="preserve"> 25/5</t>
  </si>
  <si>
    <t xml:space="preserve">  31/10</t>
  </si>
  <si>
    <t xml:space="preserve">  36/6</t>
  </si>
  <si>
    <t xml:space="preserve">  28/9</t>
  </si>
  <si>
    <t xml:space="preserve">  41/9</t>
  </si>
  <si>
    <t xml:space="preserve">  43/10</t>
  </si>
  <si>
    <t xml:space="preserve">  37/5</t>
  </si>
  <si>
    <t xml:space="preserve">  22/6</t>
  </si>
  <si>
    <t xml:space="preserve"> 2.29,2</t>
  </si>
  <si>
    <t xml:space="preserve">  44/7</t>
  </si>
  <si>
    <t>+ 0.34,2</t>
  </si>
  <si>
    <t xml:space="preserve">  42/2</t>
  </si>
  <si>
    <t xml:space="preserve">  50/3</t>
  </si>
  <si>
    <t xml:space="preserve">  53/13</t>
  </si>
  <si>
    <t xml:space="preserve">  40/11</t>
  </si>
  <si>
    <t xml:space="preserve">  40/2</t>
  </si>
  <si>
    <t xml:space="preserve">  66/3</t>
  </si>
  <si>
    <t xml:space="preserve">  37/1</t>
  </si>
  <si>
    <t xml:space="preserve">  48/9</t>
  </si>
  <si>
    <t xml:space="preserve">  47/3</t>
  </si>
  <si>
    <t xml:space="preserve">  61/15</t>
  </si>
  <si>
    <t xml:space="preserve">  77/4</t>
  </si>
  <si>
    <t xml:space="preserve">  35/1</t>
  </si>
  <si>
    <t xml:space="preserve">  76/4</t>
  </si>
  <si>
    <t xml:space="preserve">  61/2</t>
  </si>
  <si>
    <t xml:space="preserve">  68/4</t>
  </si>
  <si>
    <t xml:space="preserve">  49/13</t>
  </si>
  <si>
    <t xml:space="preserve"> 2.34,5</t>
  </si>
  <si>
    <t xml:space="preserve"> 3.59,2</t>
  </si>
  <si>
    <t xml:space="preserve">  55/2</t>
  </si>
  <si>
    <t xml:space="preserve">  66/2</t>
  </si>
  <si>
    <t xml:space="preserve"> 2.39,7</t>
  </si>
  <si>
    <t xml:space="preserve"> 3.54,2</t>
  </si>
  <si>
    <t xml:space="preserve">  75/6</t>
  </si>
  <si>
    <t xml:space="preserve">  48/6</t>
  </si>
  <si>
    <t xml:space="preserve">  50/14</t>
  </si>
  <si>
    <t xml:space="preserve">  65/3</t>
  </si>
  <si>
    <t xml:space="preserve">  70/14</t>
  </si>
  <si>
    <t xml:space="preserve">  57/1</t>
  </si>
  <si>
    <t xml:space="preserve">  67/1</t>
  </si>
  <si>
    <t xml:space="preserve"> 59/5</t>
  </si>
  <si>
    <t xml:space="preserve">  71/5</t>
  </si>
  <si>
    <t xml:space="preserve">  63/5</t>
  </si>
  <si>
    <t xml:space="preserve"> 3.56,5</t>
  </si>
  <si>
    <t xml:space="preserve">  75/19</t>
  </si>
  <si>
    <t xml:space="preserve">  59/12</t>
  </si>
  <si>
    <t xml:space="preserve">  83/17</t>
  </si>
  <si>
    <t xml:space="preserve"> 2.35,4</t>
  </si>
  <si>
    <t xml:space="preserve"> 4.01,4</t>
  </si>
  <si>
    <t xml:space="preserve">  60/14</t>
  </si>
  <si>
    <t xml:space="preserve"> 64/5</t>
  </si>
  <si>
    <t xml:space="preserve">  53/4</t>
  </si>
  <si>
    <t xml:space="preserve">  96/15</t>
  </si>
  <si>
    <t xml:space="preserve">  81/8</t>
  </si>
  <si>
    <t xml:space="preserve">  56/4</t>
  </si>
  <si>
    <t xml:space="preserve">  94/24</t>
  </si>
  <si>
    <t xml:space="preserve">  83/21</t>
  </si>
  <si>
    <t xml:space="preserve">  57/11</t>
  </si>
  <si>
    <t xml:space="preserve"> 2.37,4</t>
  </si>
  <si>
    <t xml:space="preserve">  69/17</t>
  </si>
  <si>
    <t xml:space="preserve">  67/13</t>
  </si>
  <si>
    <t xml:space="preserve">  90/19</t>
  </si>
  <si>
    <t xml:space="preserve">  92/6</t>
  </si>
  <si>
    <t xml:space="preserve">  64/6</t>
  </si>
  <si>
    <t xml:space="preserve">  72/6</t>
  </si>
  <si>
    <t xml:space="preserve">  80/10</t>
  </si>
  <si>
    <t xml:space="preserve">  88/12</t>
  </si>
  <si>
    <t xml:space="preserve">  75/7</t>
  </si>
  <si>
    <t xml:space="preserve"> 2.50,7</t>
  </si>
  <si>
    <t xml:space="preserve"> 3.56,4</t>
  </si>
  <si>
    <t xml:space="preserve"> 111/11</t>
  </si>
  <si>
    <t xml:space="preserve">  99/7</t>
  </si>
  <si>
    <t xml:space="preserve">  91/14</t>
  </si>
  <si>
    <t xml:space="preserve">  79/9</t>
  </si>
  <si>
    <t xml:space="preserve"> 2.37,1</t>
  </si>
  <si>
    <t xml:space="preserve"> 4.10,8</t>
  </si>
  <si>
    <t xml:space="preserve">  67/3</t>
  </si>
  <si>
    <t xml:space="preserve">  97/3</t>
  </si>
  <si>
    <t xml:space="preserve"> 105/8</t>
  </si>
  <si>
    <t xml:space="preserve">  83/10</t>
  </si>
  <si>
    <t xml:space="preserve">  85/11</t>
  </si>
  <si>
    <t xml:space="preserve">  78/9</t>
  </si>
  <si>
    <t xml:space="preserve"> 4.08,1</t>
  </si>
  <si>
    <t xml:space="preserve">  86/22</t>
  </si>
  <si>
    <t xml:space="preserve">  89/18</t>
  </si>
  <si>
    <t xml:space="preserve">  79/7</t>
  </si>
  <si>
    <t xml:space="preserve">  91/13</t>
  </si>
  <si>
    <t xml:space="preserve">  86/11</t>
  </si>
  <si>
    <t xml:space="preserve">  92/14</t>
  </si>
  <si>
    <t xml:space="preserve">  94/15</t>
  </si>
  <si>
    <t xml:space="preserve">  93/15</t>
  </si>
  <si>
    <t xml:space="preserve">  87/12</t>
  </si>
  <si>
    <t xml:space="preserve"> 116/12</t>
  </si>
  <si>
    <t xml:space="preserve"> 108/17</t>
  </si>
  <si>
    <t xml:space="preserve">  74/6</t>
  </si>
  <si>
    <t xml:space="preserve">  52/12</t>
  </si>
  <si>
    <t xml:space="preserve"> 108/22</t>
  </si>
  <si>
    <t xml:space="preserve">  97/7</t>
  </si>
  <si>
    <t xml:space="preserve">  88/8</t>
  </si>
  <si>
    <t xml:space="preserve"> 102/8</t>
  </si>
  <si>
    <t xml:space="preserve">  84/7</t>
  </si>
  <si>
    <t xml:space="preserve"> 4.17,6</t>
  </si>
  <si>
    <t xml:space="preserve"> 107/21</t>
  </si>
  <si>
    <t xml:space="preserve">  90/13</t>
  </si>
  <si>
    <t xml:space="preserve"> 100/16</t>
  </si>
  <si>
    <t xml:space="preserve"> 2.47,6</t>
  </si>
  <si>
    <t xml:space="preserve"> 4.09,1</t>
  </si>
  <si>
    <t xml:space="preserve"> 103/27</t>
  </si>
  <si>
    <t xml:space="preserve">  93/20</t>
  </si>
  <si>
    <t xml:space="preserve"> 110/10</t>
  </si>
  <si>
    <t xml:space="preserve"> 4.09,5</t>
  </si>
  <si>
    <t xml:space="preserve"> 106/9</t>
  </si>
  <si>
    <t xml:space="preserve">  95/12</t>
  </si>
  <si>
    <t xml:space="preserve">  95/16</t>
  </si>
  <si>
    <t xml:space="preserve"> 103/18</t>
  </si>
  <si>
    <t xml:space="preserve"> 104/8</t>
  </si>
  <si>
    <t xml:space="preserve">  99/8</t>
  </si>
  <si>
    <t xml:space="preserve">  64/16</t>
  </si>
  <si>
    <t xml:space="preserve"> 112/24</t>
  </si>
  <si>
    <t xml:space="preserve"> 114/2</t>
  </si>
  <si>
    <t xml:space="preserve">  96/2</t>
  </si>
  <si>
    <t>100/17</t>
  </si>
  <si>
    <t xml:space="preserve"> 101/17</t>
  </si>
  <si>
    <t xml:space="preserve"> 2.52,7</t>
  </si>
  <si>
    <t xml:space="preserve"> 4.12,0</t>
  </si>
  <si>
    <t xml:space="preserve"> 112/12</t>
  </si>
  <si>
    <t xml:space="preserve">  98/13</t>
  </si>
  <si>
    <t xml:space="preserve"> 127/14</t>
  </si>
  <si>
    <t xml:space="preserve">  72/8</t>
  </si>
  <si>
    <t xml:space="preserve"> 124/13</t>
  </si>
  <si>
    <t xml:space="preserve">  81/10</t>
  </si>
  <si>
    <t xml:space="preserve"> 116/10</t>
  </si>
  <si>
    <t xml:space="preserve"> 104/9</t>
  </si>
  <si>
    <t xml:space="preserve">  78/20</t>
  </si>
  <si>
    <t xml:space="preserve"> 119/25</t>
  </si>
  <si>
    <t xml:space="preserve"> 119/20</t>
  </si>
  <si>
    <t xml:space="preserve"> 106/19</t>
  </si>
  <si>
    <t xml:space="preserve">  49/5</t>
  </si>
  <si>
    <t xml:space="preserve"> 122/5</t>
  </si>
  <si>
    <t>108/9</t>
  </si>
  <si>
    <t xml:space="preserve"> 113/9</t>
  </si>
  <si>
    <t xml:space="preserve"> 3.00,9</t>
  </si>
  <si>
    <t xml:space="preserve"> 4.15,6</t>
  </si>
  <si>
    <t xml:space="preserve"> 122/4</t>
  </si>
  <si>
    <t xml:space="preserve"> 102/4</t>
  </si>
  <si>
    <t xml:space="preserve"> 2.55,4</t>
  </si>
  <si>
    <t xml:space="preserve"> 4.21,6</t>
  </si>
  <si>
    <t xml:space="preserve"> 118/28</t>
  </si>
  <si>
    <t xml:space="preserve"> 109/23</t>
  </si>
  <si>
    <t xml:space="preserve"> 125/16</t>
  </si>
  <si>
    <t xml:space="preserve"> 104/16</t>
  </si>
  <si>
    <t xml:space="preserve"> 120/21</t>
  </si>
  <si>
    <t xml:space="preserve"> 110/20</t>
  </si>
  <si>
    <t xml:space="preserve"> 117/11</t>
  </si>
  <si>
    <t xml:space="preserve"> 115/19</t>
  </si>
  <si>
    <t xml:space="preserve"> 118/21</t>
  </si>
  <si>
    <t xml:space="preserve"> 123/11</t>
  </si>
  <si>
    <t xml:space="preserve"> 115/10</t>
  </si>
  <si>
    <t xml:space="preserve">  44/11</t>
  </si>
  <si>
    <t xml:space="preserve"> 124/26</t>
  </si>
  <si>
    <t xml:space="preserve"> 121/4</t>
  </si>
  <si>
    <t xml:space="preserve"> 121/3</t>
  </si>
  <si>
    <t xml:space="preserve"> 3.11,7</t>
  </si>
  <si>
    <t xml:space="preserve"> 4.22,9</t>
  </si>
  <si>
    <t xml:space="preserve"> 129/15</t>
  </si>
  <si>
    <t xml:space="preserve"> 111/14</t>
  </si>
  <si>
    <t xml:space="preserve"> 128/22</t>
  </si>
  <si>
    <t xml:space="preserve"> 120/22</t>
  </si>
  <si>
    <t xml:space="preserve"> 3.15,2</t>
  </si>
  <si>
    <t xml:space="preserve"> 4.25,9</t>
  </si>
  <si>
    <t xml:space="preserve"> 130/11</t>
  </si>
  <si>
    <t xml:space="preserve"> 114/10</t>
  </si>
  <si>
    <t xml:space="preserve"> 101/26</t>
  </si>
  <si>
    <t xml:space="preserve"> 3.03,2</t>
  </si>
  <si>
    <t xml:space="preserve"> 5.20,9</t>
  </si>
  <si>
    <t xml:space="preserve"> 126/10</t>
  </si>
  <si>
    <t xml:space="preserve"> 125/11</t>
  </si>
  <si>
    <t xml:space="preserve"> 131/23</t>
  </si>
  <si>
    <t xml:space="preserve"> 123/23</t>
  </si>
  <si>
    <t xml:space="preserve"> 127/6</t>
  </si>
  <si>
    <t xml:space="preserve"> 117/3</t>
  </si>
  <si>
    <t xml:space="preserve"> 126/4</t>
  </si>
  <si>
    <t xml:space="preserve"> 128/27</t>
  </si>
  <si>
    <t xml:space="preserve">  83/6</t>
  </si>
  <si>
    <t xml:space="preserve"> 2.45,2</t>
  </si>
  <si>
    <t xml:space="preserve">  98/25</t>
  </si>
  <si>
    <t>27.09,7</t>
  </si>
  <si>
    <t xml:space="preserve"> 132/12</t>
  </si>
  <si>
    <t>Puude</t>
  </si>
  <si>
    <t>SS1</t>
  </si>
  <si>
    <t>Otse</t>
  </si>
  <si>
    <t>SS2</t>
  </si>
  <si>
    <t xml:space="preserve"> 23/4</t>
  </si>
  <si>
    <t xml:space="preserve"> 0.10</t>
  </si>
  <si>
    <t xml:space="preserve"> 63/5</t>
  </si>
  <si>
    <t xml:space="preserve"> 0.20</t>
  </si>
  <si>
    <t xml:space="preserve"> 1.10</t>
  </si>
  <si>
    <t xml:space="preserve"> 2.46,2</t>
  </si>
  <si>
    <t xml:space="preserve"> 2.33,4</t>
  </si>
  <si>
    <t xml:space="preserve"> 3.55,7</t>
  </si>
  <si>
    <t xml:space="preserve"> 2.56,0</t>
  </si>
  <si>
    <t xml:space="preserve"> 2.35,5</t>
  </si>
  <si>
    <t xml:space="preserve"> 3.59,6</t>
  </si>
  <si>
    <t xml:space="preserve"> 2.50,5</t>
  </si>
  <si>
    <t xml:space="preserve"> 3.59,1</t>
  </si>
  <si>
    <t xml:space="preserve"> 2.48,4</t>
  </si>
  <si>
    <t xml:space="preserve"> 3.59,7</t>
  </si>
  <si>
    <t xml:space="preserve"> 2.47,1</t>
  </si>
  <si>
    <t xml:space="preserve"> 2.59,5</t>
  </si>
  <si>
    <t xml:space="preserve"> 4.09,4</t>
  </si>
  <si>
    <t xml:space="preserve"> 3.07,3</t>
  </si>
  <si>
    <t xml:space="preserve"> 2.51,5</t>
  </si>
  <si>
    <t xml:space="preserve"> 4.11,6</t>
  </si>
  <si>
    <t xml:space="preserve"> 3.29,0</t>
  </si>
  <si>
    <t xml:space="preserve"> 4.20,6</t>
  </si>
  <si>
    <t xml:space="preserve"> 3.19,7</t>
  </si>
  <si>
    <t xml:space="preserve"> 3.17,2</t>
  </si>
  <si>
    <t xml:space="preserve"> 4.41,4</t>
  </si>
  <si>
    <t>SS3</t>
  </si>
  <si>
    <t>Valestart</t>
  </si>
  <si>
    <t xml:space="preserve"> 2.10,2</t>
  </si>
  <si>
    <t xml:space="preserve"> 2.16,2</t>
  </si>
  <si>
    <t xml:space="preserve"> 3.27,0</t>
  </si>
  <si>
    <t xml:space="preserve"> 2.14,0</t>
  </si>
  <si>
    <t xml:space="preserve"> 3.34,2</t>
  </si>
  <si>
    <t xml:space="preserve"> 2.14,2</t>
  </si>
  <si>
    <t xml:space="preserve"> 2.18,4</t>
  </si>
  <si>
    <t xml:space="preserve"> 3.33,1</t>
  </si>
  <si>
    <t xml:space="preserve"> 2.17,1</t>
  </si>
  <si>
    <t xml:space="preserve"> 2.23,0</t>
  </si>
  <si>
    <t xml:space="preserve"> 3.37,1</t>
  </si>
  <si>
    <t xml:space="preserve">   5/1</t>
  </si>
  <si>
    <t xml:space="preserve"> 2.18,6</t>
  </si>
  <si>
    <t xml:space="preserve"> 2.22,9</t>
  </si>
  <si>
    <t xml:space="preserve"> 3.36,8</t>
  </si>
  <si>
    <t xml:space="preserve"> 2.20,9</t>
  </si>
  <si>
    <t xml:space="preserve"> 2.25,9</t>
  </si>
  <si>
    <t xml:space="preserve"> 3.42,8</t>
  </si>
  <si>
    <t xml:space="preserve"> 2.25,6</t>
  </si>
  <si>
    <t xml:space="preserve"> 2.23,1</t>
  </si>
  <si>
    <t xml:space="preserve"> 3.40,5</t>
  </si>
  <si>
    <t xml:space="preserve"> 2.29,8</t>
  </si>
  <si>
    <t xml:space="preserve">  12/4</t>
  </si>
  <si>
    <t xml:space="preserve"> 2.38,5</t>
  </si>
  <si>
    <t xml:space="preserve"> 2.17,8</t>
  </si>
  <si>
    <t xml:space="preserve"> 3.55,4</t>
  </si>
  <si>
    <t xml:space="preserve"> 2.26,9</t>
  </si>
  <si>
    <t xml:space="preserve"> 3.46,2</t>
  </si>
  <si>
    <t xml:space="preserve">  14/4</t>
  </si>
  <si>
    <t xml:space="preserve"> 2.28,4</t>
  </si>
  <si>
    <t xml:space="preserve"> 2.27,8</t>
  </si>
  <si>
    <t xml:space="preserve"> 3.45,6</t>
  </si>
  <si>
    <t xml:space="preserve">  10/2</t>
  </si>
  <si>
    <t xml:space="preserve"> 2.30,3</t>
  </si>
  <si>
    <t xml:space="preserve"> 2.28,8</t>
  </si>
  <si>
    <t xml:space="preserve"> 3.49,4</t>
  </si>
  <si>
    <t>+ 1.41,8</t>
  </si>
  <si>
    <t xml:space="preserve"> 3.49,9</t>
  </si>
  <si>
    <t xml:space="preserve">  18/6</t>
  </si>
  <si>
    <t xml:space="preserve"> 2.53,5</t>
  </si>
  <si>
    <t xml:space="preserve"> 3.40,7</t>
  </si>
  <si>
    <t xml:space="preserve">   7/2</t>
  </si>
  <si>
    <t xml:space="preserve"> 2.42,6</t>
  </si>
  <si>
    <t xml:space="preserve"> 3.54,6</t>
  </si>
  <si>
    <t xml:space="preserve">  19/8</t>
  </si>
  <si>
    <t xml:space="preserve"> 2.40,6</t>
  </si>
  <si>
    <t xml:space="preserve">  17/6</t>
  </si>
  <si>
    <t xml:space="preserve"> 2.41,9</t>
  </si>
  <si>
    <t xml:space="preserve"> 2.31,1</t>
  </si>
  <si>
    <t xml:space="preserve"> 3.57,6</t>
  </si>
  <si>
    <t xml:space="preserve"> 2.48,5</t>
  </si>
  <si>
    <t xml:space="preserve"> 3.53,1</t>
  </si>
  <si>
    <t xml:space="preserve"> 2.53,2</t>
  </si>
  <si>
    <t xml:space="preserve"> 2.36,0</t>
  </si>
  <si>
    <t xml:space="preserve"> 2.46,6</t>
  </si>
  <si>
    <t xml:space="preserve"> 2.30,5</t>
  </si>
  <si>
    <t xml:space="preserve"> 4.09,0</t>
  </si>
  <si>
    <t xml:space="preserve">  19/7</t>
  </si>
  <si>
    <t>+ 2.49,7</t>
  </si>
  <si>
    <t xml:space="preserve"> 2.43,9</t>
  </si>
  <si>
    <t xml:space="preserve"> 3.50,7</t>
  </si>
  <si>
    <t xml:space="preserve">  10/3</t>
  </si>
  <si>
    <t xml:space="preserve"> 29/6</t>
  </si>
  <si>
    <t xml:space="preserve"> 4.17,8</t>
  </si>
  <si>
    <t>Ametlikud tulemused 28.10.2023 kell 20:40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</si>
</sst>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F400]h:mm:ss\ AM/PM"/>
    <numFmt numFmtId="179" formatCode="[$-425]d\.\ mmmm\ yyyy&quot;. a.&quot;"/>
  </numFmts>
  <fonts count="6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Black"/>
      <family val="2"/>
    </font>
    <font>
      <b/>
      <i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i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i/>
      <sz val="7"/>
      <color indexed="9"/>
      <name val="Arial"/>
      <family val="2"/>
    </font>
    <font>
      <i/>
      <sz val="7"/>
      <name val="Arial"/>
      <family val="2"/>
    </font>
    <font>
      <i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0" fillId="31" borderId="7" applyNumberFormat="0" applyFont="0" applyAlignment="0" applyProtection="0"/>
    <xf numFmtId="0" fontId="65" fillId="26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0" fillId="32" borderId="12" xfId="0" applyFill="1" applyBorder="1" applyAlignment="1">
      <alignment/>
    </xf>
    <xf numFmtId="49" fontId="8" fillId="32" borderId="13" xfId="0" applyNumberFormat="1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8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NumberFormat="1" applyAlignment="1">
      <alignment/>
    </xf>
    <xf numFmtId="49" fontId="7" fillId="33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/>
    </xf>
    <xf numFmtId="49" fontId="11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/>
    </xf>
    <xf numFmtId="49" fontId="11" fillId="0" borderId="17" xfId="0" applyNumberFormat="1" applyFont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5" fillId="33" borderId="0" xfId="0" applyNumberFormat="1" applyFont="1" applyFill="1" applyAlignment="1">
      <alignment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/>
    </xf>
    <xf numFmtId="0" fontId="4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49" fontId="2" fillId="32" borderId="18" xfId="0" applyNumberFormat="1" applyFont="1" applyFill="1" applyBorder="1" applyAlignment="1">
      <alignment horizontal="center"/>
    </xf>
    <xf numFmtId="49" fontId="2" fillId="32" borderId="12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49" fontId="17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5" fillId="35" borderId="0" xfId="0" applyFont="1" applyFill="1" applyAlignment="1">
      <alignment/>
    </xf>
    <xf numFmtId="0" fontId="15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49" fontId="3" fillId="34" borderId="16" xfId="0" applyNumberFormat="1" applyFont="1" applyFill="1" applyBorder="1" applyAlignment="1">
      <alignment horizontal="left" vertical="center"/>
    </xf>
    <xf numFmtId="0" fontId="0" fillId="35" borderId="13" xfId="0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9" fillId="0" borderId="0" xfId="0" applyFont="1" applyAlignment="1">
      <alignment horizontal="center"/>
    </xf>
    <xf numFmtId="0" fontId="19" fillId="33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4" borderId="21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15" fillId="33" borderId="0" xfId="0" applyFont="1" applyFill="1" applyAlignment="1">
      <alignment/>
    </xf>
    <xf numFmtId="0" fontId="3" fillId="37" borderId="14" xfId="0" applyNumberFormat="1" applyFont="1" applyFill="1" applyBorder="1" applyAlignment="1">
      <alignment horizontal="right"/>
    </xf>
    <xf numFmtId="0" fontId="3" fillId="37" borderId="16" xfId="0" applyFont="1" applyFill="1" applyBorder="1" applyAlignment="1">
      <alignment horizontal="center"/>
    </xf>
    <xf numFmtId="0" fontId="3" fillId="37" borderId="16" xfId="0" applyFont="1" applyFill="1" applyBorder="1" applyAlignment="1">
      <alignment/>
    </xf>
    <xf numFmtId="49" fontId="3" fillId="37" borderId="16" xfId="0" applyNumberFormat="1" applyFont="1" applyFill="1" applyBorder="1" applyAlignment="1">
      <alignment horizontal="left"/>
    </xf>
    <xf numFmtId="0" fontId="3" fillId="37" borderId="18" xfId="0" applyFont="1" applyFill="1" applyBorder="1" applyAlignment="1">
      <alignment horizontal="center"/>
    </xf>
    <xf numFmtId="49" fontId="3" fillId="4" borderId="21" xfId="0" applyNumberFormat="1" applyFont="1" applyFill="1" applyBorder="1" applyAlignment="1">
      <alignment/>
    </xf>
    <xf numFmtId="0" fontId="3" fillId="4" borderId="16" xfId="0" applyNumberFormat="1" applyFont="1" applyFill="1" applyBorder="1" applyAlignment="1">
      <alignment horizontal="right"/>
    </xf>
    <xf numFmtId="49" fontId="3" fillId="4" borderId="18" xfId="0" applyNumberFormat="1" applyFont="1" applyFill="1" applyBorder="1" applyAlignment="1">
      <alignment/>
    </xf>
    <xf numFmtId="49" fontId="3" fillId="4" borderId="21" xfId="0" applyNumberFormat="1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4" fillId="4" borderId="17" xfId="0" applyNumberFormat="1" applyFont="1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13" xfId="0" applyNumberFormat="1" applyFont="1" applyFill="1" applyBorder="1" applyAlignment="1">
      <alignment horizontal="center"/>
    </xf>
    <xf numFmtId="49" fontId="12" fillId="0" borderId="19" xfId="0" applyNumberFormat="1" applyFont="1" applyBorder="1" applyAlignment="1">
      <alignment horizontal="left"/>
    </xf>
    <xf numFmtId="49" fontId="12" fillId="0" borderId="22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left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21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9" fontId="21" fillId="33" borderId="18" xfId="0" applyNumberFormat="1" applyFont="1" applyFill="1" applyBorder="1" applyAlignment="1">
      <alignment horizontal="left" indent="1"/>
    </xf>
    <xf numFmtId="49" fontId="21" fillId="33" borderId="23" xfId="0" applyNumberFormat="1" applyFont="1" applyFill="1" applyBorder="1" applyAlignment="1">
      <alignment horizontal="left" indent="1"/>
    </xf>
    <xf numFmtId="49" fontId="21" fillId="33" borderId="14" xfId="0" applyNumberFormat="1" applyFont="1" applyFill="1" applyBorder="1" applyAlignment="1">
      <alignment horizontal="left" indent="1"/>
    </xf>
    <xf numFmtId="0" fontId="21" fillId="33" borderId="15" xfId="0" applyFont="1" applyFill="1" applyBorder="1" applyAlignment="1">
      <alignment horizontal="left" indent="1"/>
    </xf>
    <xf numFmtId="0" fontId="4" fillId="34" borderId="18" xfId="0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right"/>
    </xf>
    <xf numFmtId="0" fontId="25" fillId="4" borderId="10" xfId="0" applyFont="1" applyFill="1" applyBorder="1" applyAlignment="1">
      <alignment horizontal="right"/>
    </xf>
    <xf numFmtId="49" fontId="24" fillId="32" borderId="0" xfId="0" applyNumberFormat="1" applyFont="1" applyFill="1" applyAlignment="1">
      <alignment horizontal="right"/>
    </xf>
    <xf numFmtId="49" fontId="24" fillId="32" borderId="0" xfId="0" applyNumberFormat="1" applyFont="1" applyFill="1" applyAlignment="1">
      <alignment/>
    </xf>
    <xf numFmtId="49" fontId="23" fillId="32" borderId="0" xfId="0" applyNumberFormat="1" applyFont="1" applyFill="1" applyAlignment="1">
      <alignment horizontal="right"/>
    </xf>
    <xf numFmtId="49" fontId="23" fillId="32" borderId="0" xfId="0" applyNumberFormat="1" applyFont="1" applyFill="1" applyAlignment="1">
      <alignment/>
    </xf>
    <xf numFmtId="49" fontId="23" fillId="0" borderId="0" xfId="0" applyNumberFormat="1" applyFont="1" applyFill="1" applyAlignment="1">
      <alignment horizontal="right"/>
    </xf>
    <xf numFmtId="49" fontId="23" fillId="0" borderId="0" xfId="0" applyNumberFormat="1" applyFont="1" applyAlignment="1">
      <alignment/>
    </xf>
    <xf numFmtId="49" fontId="23" fillId="0" borderId="0" xfId="0" applyNumberFormat="1" applyFont="1" applyAlignment="1">
      <alignment horizontal="right"/>
    </xf>
    <xf numFmtId="49" fontId="24" fillId="4" borderId="0" xfId="0" applyNumberFormat="1" applyFont="1" applyFill="1" applyAlignment="1">
      <alignment horizontal="right"/>
    </xf>
    <xf numFmtId="49" fontId="24" fillId="4" borderId="0" xfId="0" applyNumberFormat="1" applyFont="1" applyFill="1" applyAlignment="1">
      <alignment/>
    </xf>
    <xf numFmtId="49" fontId="23" fillId="4" borderId="0" xfId="0" applyNumberFormat="1" applyFont="1" applyFill="1" applyAlignment="1">
      <alignment horizontal="right"/>
    </xf>
    <xf numFmtId="49" fontId="23" fillId="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3" fillId="32" borderId="14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6" fillId="32" borderId="20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49" fontId="6" fillId="32" borderId="1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left" vertical="center"/>
    </xf>
    <xf numFmtId="49" fontId="3" fillId="4" borderId="18" xfId="0" applyNumberFormat="1" applyFont="1" applyFill="1" applyBorder="1" applyAlignment="1">
      <alignment horizontal="center"/>
    </xf>
    <xf numFmtId="49" fontId="3" fillId="4" borderId="23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right"/>
    </xf>
    <xf numFmtId="49" fontId="2" fillId="33" borderId="12" xfId="0" applyNumberFormat="1" applyFont="1" applyFill="1" applyBorder="1" applyAlignment="1">
      <alignment horizontal="right"/>
    </xf>
    <xf numFmtId="0" fontId="27" fillId="37" borderId="13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0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33" borderId="13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2" fillId="33" borderId="0" xfId="0" applyNumberFormat="1" applyFont="1" applyFill="1" applyBorder="1" applyAlignment="1" quotePrefix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23" fillId="33" borderId="0" xfId="0" applyFont="1" applyFill="1" applyAlignment="1">
      <alignment/>
    </xf>
    <xf numFmtId="0" fontId="28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4" fillId="33" borderId="0" xfId="0" applyNumberFormat="1" applyFont="1" applyFill="1" applyAlignment="1">
      <alignment horizontal="right"/>
    </xf>
    <xf numFmtId="0" fontId="23" fillId="0" borderId="0" xfId="0" applyFont="1" applyAlignment="1">
      <alignment horizontal="center"/>
    </xf>
    <xf numFmtId="1" fontId="29" fillId="37" borderId="14" xfId="0" applyNumberFormat="1" applyFont="1" applyFill="1" applyBorder="1" applyAlignment="1">
      <alignment horizontal="center"/>
    </xf>
    <xf numFmtId="0" fontId="25" fillId="37" borderId="16" xfId="0" applyFont="1" applyFill="1" applyBorder="1" applyAlignment="1">
      <alignment horizontal="center"/>
    </xf>
    <xf numFmtId="0" fontId="25" fillId="37" borderId="16" xfId="0" applyFont="1" applyFill="1" applyBorder="1" applyAlignment="1">
      <alignment horizontal="left"/>
    </xf>
    <xf numFmtId="49" fontId="25" fillId="37" borderId="16" xfId="0" applyNumberFormat="1" applyFont="1" applyFill="1" applyBorder="1" applyAlignment="1">
      <alignment horizontal="left"/>
    </xf>
    <xf numFmtId="0" fontId="25" fillId="37" borderId="16" xfId="0" applyFont="1" applyFill="1" applyBorder="1" applyAlignment="1">
      <alignment/>
    </xf>
    <xf numFmtId="2" fontId="30" fillId="37" borderId="18" xfId="0" applyNumberFormat="1" applyFont="1" applyFill="1" applyBorder="1" applyAlignment="1">
      <alignment horizontal="center"/>
    </xf>
    <xf numFmtId="0" fontId="31" fillId="33" borderId="11" xfId="0" applyNumberFormat="1" applyFont="1" applyFill="1" applyBorder="1" applyAlignment="1">
      <alignment horizontal="right"/>
    </xf>
    <xf numFmtId="0" fontId="20" fillId="0" borderId="10" xfId="0" applyNumberFormat="1" applyFont="1" applyFill="1" applyBorder="1" applyAlignment="1">
      <alignment horizontal="right" vertical="center"/>
    </xf>
    <xf numFmtId="0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/>
    </xf>
    <xf numFmtId="0" fontId="31" fillId="33" borderId="10" xfId="0" applyFont="1" applyFill="1" applyBorder="1" applyAlignment="1">
      <alignment horizontal="center"/>
    </xf>
    <xf numFmtId="2" fontId="30" fillId="33" borderId="12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0" fillId="0" borderId="0" xfId="0" applyNumberFormat="1" applyAlignment="1">
      <alignment horizontal="right"/>
    </xf>
    <xf numFmtId="49" fontId="0" fillId="33" borderId="16" xfId="0" applyNumberFormat="1" applyFill="1" applyBorder="1" applyAlignment="1">
      <alignment/>
    </xf>
    <xf numFmtId="49" fontId="0" fillId="33" borderId="16" xfId="0" applyNumberFormat="1" applyFill="1" applyBorder="1" applyAlignment="1">
      <alignment horizontal="right"/>
    </xf>
    <xf numFmtId="49" fontId="2" fillId="33" borderId="18" xfId="0" applyNumberFormat="1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 vertical="center"/>
    </xf>
    <xf numFmtId="0" fontId="31" fillId="33" borderId="10" xfId="0" applyNumberFormat="1" applyFont="1" applyFill="1" applyBorder="1" applyAlignment="1">
      <alignment horizontal="right"/>
    </xf>
    <xf numFmtId="0" fontId="25" fillId="37" borderId="11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49" fontId="0" fillId="4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32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/>
    </xf>
    <xf numFmtId="49" fontId="33" fillId="0" borderId="11" xfId="0" applyNumberFormat="1" applyFont="1" applyFill="1" applyBorder="1" applyAlignment="1">
      <alignment horizontal="right"/>
    </xf>
    <xf numFmtId="0" fontId="33" fillId="0" borderId="0" xfId="0" applyFont="1" applyAlignment="1">
      <alignment/>
    </xf>
    <xf numFmtId="49" fontId="4" fillId="33" borderId="19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4" borderId="22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" fontId="19" fillId="0" borderId="21" xfId="0" applyNumberFormat="1" applyFont="1" applyBorder="1" applyAlignment="1">
      <alignment horizontal="right"/>
    </xf>
    <xf numFmtId="16" fontId="19" fillId="0" borderId="21" xfId="0" applyNumberFormat="1" applyFont="1" applyBorder="1" applyAlignment="1" quotePrefix="1">
      <alignment horizontal="right"/>
    </xf>
    <xf numFmtId="49" fontId="2" fillId="33" borderId="14" xfId="0" applyNumberFormat="1" applyFont="1" applyFill="1" applyBorder="1" applyAlignment="1">
      <alignment horizontal="right"/>
    </xf>
    <xf numFmtId="49" fontId="0" fillId="33" borderId="16" xfId="0" applyNumberFormat="1" applyFill="1" applyBorder="1" applyAlignment="1">
      <alignment horizontal="center"/>
    </xf>
    <xf numFmtId="49" fontId="0" fillId="33" borderId="16" xfId="0" applyNumberFormat="1" applyFill="1" applyBorder="1" applyAlignment="1">
      <alignment horizontal="left"/>
    </xf>
    <xf numFmtId="49" fontId="2" fillId="33" borderId="15" xfId="0" applyNumberFormat="1" applyFont="1" applyFill="1" applyBorder="1" applyAlignment="1">
      <alignment horizontal="right"/>
    </xf>
    <xf numFmtId="49" fontId="0" fillId="33" borderId="17" xfId="0" applyNumberFormat="1" applyFill="1" applyBorder="1" applyAlignment="1">
      <alignment horizontal="center"/>
    </xf>
    <xf numFmtId="49" fontId="0" fillId="33" borderId="17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49" fontId="2" fillId="33" borderId="23" xfId="0" applyNumberFormat="1" applyFont="1" applyFill="1" applyBorder="1" applyAlignment="1">
      <alignment horizontal="right"/>
    </xf>
    <xf numFmtId="2" fontId="34" fillId="33" borderId="12" xfId="0" applyNumberFormat="1" applyFont="1" applyFill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21" fillId="33" borderId="0" xfId="0" applyFont="1" applyFill="1" applyBorder="1" applyAlignment="1">
      <alignment horizontal="left" indent="1"/>
    </xf>
    <xf numFmtId="49" fontId="21" fillId="33" borderId="0" xfId="0" applyNumberFormat="1" applyFont="1" applyFill="1" applyBorder="1" applyAlignment="1">
      <alignment horizontal="left" indent="1"/>
    </xf>
    <xf numFmtId="0" fontId="3" fillId="4" borderId="13" xfId="0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49" fontId="7" fillId="33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276</xdr:row>
      <xdr:rowOff>0</xdr:rowOff>
    </xdr:from>
    <xdr:to>
      <xdr:col>6</xdr:col>
      <xdr:colOff>314325</xdr:colOff>
      <xdr:row>282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196125"/>
          <a:ext cx="4067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1"/>
  <sheetViews>
    <sheetView zoomScalePageLayoutView="0" workbookViewId="0" topLeftCell="A1">
      <pane ySplit="7" topLeftCell="A32" activePane="bottomLeft" state="frozen"/>
      <selection pane="topLeft" activeCell="A1" sqref="A1"/>
      <selection pane="bottomLeft" activeCell="C91" sqref="C91"/>
    </sheetView>
  </sheetViews>
  <sheetFormatPr defaultColWidth="9.140625" defaultRowHeight="12.75"/>
  <cols>
    <col min="1" max="1" width="3.8515625" style="229" customWidth="1"/>
    <col min="2" max="2" width="4.421875" style="33" customWidth="1"/>
    <col min="3" max="3" width="7.7109375" style="0" customWidth="1"/>
    <col min="4" max="4" width="18.57421875" style="0" bestFit="1" customWidth="1"/>
    <col min="5" max="5" width="17.00390625" style="0" bestFit="1" customWidth="1"/>
    <col min="6" max="6" width="6.140625" style="2" customWidth="1"/>
    <col min="7" max="7" width="19.28125" style="0" bestFit="1" customWidth="1"/>
    <col min="8" max="8" width="22.421875" style="0" bestFit="1" customWidth="1"/>
    <col min="9" max="9" width="7.7109375" style="0" customWidth="1"/>
  </cols>
  <sheetData>
    <row r="1" spans="1:9" ht="3" customHeight="1">
      <c r="A1" s="224" t="s">
        <v>1846</v>
      </c>
      <c r="B1" s="51"/>
      <c r="C1" s="32"/>
      <c r="D1" s="32"/>
      <c r="E1" s="32"/>
      <c r="F1" s="34"/>
      <c r="G1" s="32"/>
      <c r="H1" s="25"/>
      <c r="I1" s="25"/>
    </row>
    <row r="2" spans="1:9" ht="15.75">
      <c r="A2" s="225">
        <f>COUNTBLANK(A8:A73)</f>
        <v>0</v>
      </c>
      <c r="B2" s="52"/>
      <c r="C2" s="53"/>
      <c r="D2" s="32"/>
      <c r="E2" s="32"/>
      <c r="F2" s="45" t="s">
        <v>1478</v>
      </c>
      <c r="G2" s="32"/>
      <c r="H2" s="32"/>
      <c r="I2" s="32"/>
    </row>
    <row r="3" spans="1:9" ht="15">
      <c r="A3" s="224">
        <f>A1-A2</f>
        <v>86</v>
      </c>
      <c r="B3" s="52"/>
      <c r="C3" s="53"/>
      <c r="D3" s="32"/>
      <c r="E3" s="32"/>
      <c r="F3" s="34" t="s">
        <v>1479</v>
      </c>
      <c r="G3" s="32"/>
      <c r="H3" s="32"/>
      <c r="I3" s="32"/>
    </row>
    <row r="4" spans="1:9" ht="14.25" customHeight="1">
      <c r="A4" s="224"/>
      <c r="B4" s="52"/>
      <c r="C4" s="53"/>
      <c r="D4" s="32"/>
      <c r="E4" s="32"/>
      <c r="F4" s="34" t="s">
        <v>1480</v>
      </c>
      <c r="G4" s="32"/>
      <c r="H4" s="32"/>
      <c r="I4" s="32"/>
    </row>
    <row r="5" spans="1:9" ht="14.25" customHeight="1">
      <c r="A5" s="226"/>
      <c r="B5" s="51"/>
      <c r="C5" s="53"/>
      <c r="D5" s="32"/>
      <c r="E5" s="32"/>
      <c r="F5" s="53"/>
      <c r="G5" s="32"/>
      <c r="H5" s="173" t="s">
        <v>1864</v>
      </c>
      <c r="I5" s="174" t="s">
        <v>1651</v>
      </c>
    </row>
    <row r="6" spans="1:9" ht="14.25" customHeight="1">
      <c r="A6" s="226"/>
      <c r="B6" s="54" t="s">
        <v>1703</v>
      </c>
      <c r="C6" s="53"/>
      <c r="D6" s="32"/>
      <c r="E6" s="32"/>
      <c r="F6" s="53"/>
      <c r="G6" s="32"/>
      <c r="H6" s="173" t="s">
        <v>1863</v>
      </c>
      <c r="I6" s="174" t="s">
        <v>1652</v>
      </c>
    </row>
    <row r="7" spans="1:9" s="66" customFormat="1" ht="12.75">
      <c r="A7" s="227"/>
      <c r="B7" s="116" t="s">
        <v>1738</v>
      </c>
      <c r="C7" s="117" t="s">
        <v>1739</v>
      </c>
      <c r="D7" s="118" t="s">
        <v>1740</v>
      </c>
      <c r="E7" s="119" t="s">
        <v>1741</v>
      </c>
      <c r="F7" s="117"/>
      <c r="G7" s="118" t="s">
        <v>1742</v>
      </c>
      <c r="H7" s="118" t="s">
        <v>1743</v>
      </c>
      <c r="I7" s="120" t="s">
        <v>1744</v>
      </c>
    </row>
    <row r="8" spans="1:12" ht="15" customHeight="1">
      <c r="A8" s="228" t="s">
        <v>1867</v>
      </c>
      <c r="B8" s="55">
        <v>1</v>
      </c>
      <c r="C8" s="85" t="s">
        <v>1731</v>
      </c>
      <c r="D8" s="69" t="s">
        <v>1481</v>
      </c>
      <c r="E8" s="69" t="s">
        <v>1482</v>
      </c>
      <c r="F8" s="223" t="s">
        <v>1868</v>
      </c>
      <c r="G8" s="69" t="s">
        <v>1481</v>
      </c>
      <c r="H8" s="69" t="s">
        <v>1483</v>
      </c>
      <c r="I8" s="102" t="s">
        <v>1655</v>
      </c>
      <c r="J8" s="66"/>
      <c r="K8" s="66"/>
      <c r="L8" s="66"/>
    </row>
    <row r="9" spans="1:12" ht="15" customHeight="1">
      <c r="A9" s="228" t="s">
        <v>1870</v>
      </c>
      <c r="B9" s="55">
        <v>2</v>
      </c>
      <c r="C9" s="85" t="s">
        <v>1731</v>
      </c>
      <c r="D9" s="69" t="s">
        <v>1484</v>
      </c>
      <c r="E9" s="69" t="s">
        <v>1485</v>
      </c>
      <c r="F9" s="223" t="s">
        <v>1868</v>
      </c>
      <c r="G9" s="69" t="s">
        <v>1485</v>
      </c>
      <c r="H9" s="69" t="s">
        <v>1932</v>
      </c>
      <c r="I9" s="102" t="s">
        <v>1656</v>
      </c>
      <c r="J9" s="66"/>
      <c r="K9" s="66"/>
      <c r="L9" s="66"/>
    </row>
    <row r="10" spans="1:12" ht="15" customHeight="1">
      <c r="A10" s="228" t="s">
        <v>1872</v>
      </c>
      <c r="B10" s="55">
        <v>4</v>
      </c>
      <c r="C10" s="85" t="s">
        <v>1731</v>
      </c>
      <c r="D10" s="69" t="s">
        <v>1486</v>
      </c>
      <c r="E10" s="69" t="s">
        <v>1487</v>
      </c>
      <c r="F10" s="223" t="s">
        <v>1868</v>
      </c>
      <c r="G10" s="69" t="s">
        <v>1487</v>
      </c>
      <c r="H10" s="69" t="s">
        <v>2042</v>
      </c>
      <c r="I10" s="102" t="s">
        <v>1657</v>
      </c>
      <c r="J10" s="66"/>
      <c r="K10" s="66"/>
      <c r="L10" s="66"/>
    </row>
    <row r="11" spans="1:12" ht="15" customHeight="1">
      <c r="A11" s="228" t="s">
        <v>1873</v>
      </c>
      <c r="B11" s="55">
        <v>5</v>
      </c>
      <c r="C11" s="85" t="s">
        <v>1731</v>
      </c>
      <c r="D11" s="69" t="s">
        <v>2046</v>
      </c>
      <c r="E11" s="69" t="s">
        <v>2137</v>
      </c>
      <c r="F11" s="223" t="s">
        <v>1868</v>
      </c>
      <c r="G11" s="69" t="s">
        <v>2047</v>
      </c>
      <c r="H11" s="69" t="s">
        <v>1869</v>
      </c>
      <c r="I11" s="102" t="s">
        <v>1658</v>
      </c>
      <c r="J11" s="66"/>
      <c r="K11" s="66"/>
      <c r="L11" s="66"/>
    </row>
    <row r="12" spans="1:12" ht="15" customHeight="1">
      <c r="A12" s="228" t="s">
        <v>1874</v>
      </c>
      <c r="B12" s="55">
        <v>6</v>
      </c>
      <c r="C12" s="85" t="s">
        <v>1731</v>
      </c>
      <c r="D12" s="69" t="s">
        <v>2136</v>
      </c>
      <c r="E12" s="69" t="s">
        <v>2162</v>
      </c>
      <c r="F12" s="223" t="s">
        <v>1868</v>
      </c>
      <c r="G12" s="69" t="s">
        <v>1976</v>
      </c>
      <c r="H12" s="69" t="s">
        <v>1869</v>
      </c>
      <c r="I12" s="102" t="s">
        <v>1659</v>
      </c>
      <c r="J12" s="66"/>
      <c r="K12" s="66"/>
      <c r="L12" s="66"/>
    </row>
    <row r="13" spans="1:12" ht="15" customHeight="1">
      <c r="A13" s="228" t="s">
        <v>1875</v>
      </c>
      <c r="B13" s="55">
        <v>7</v>
      </c>
      <c r="C13" s="85" t="s">
        <v>1731</v>
      </c>
      <c r="D13" s="69" t="s">
        <v>2123</v>
      </c>
      <c r="E13" s="69" t="s">
        <v>1488</v>
      </c>
      <c r="F13" s="223" t="s">
        <v>1868</v>
      </c>
      <c r="G13" s="69" t="s">
        <v>2086</v>
      </c>
      <c r="H13" s="69" t="s">
        <v>1869</v>
      </c>
      <c r="I13" s="102" t="s">
        <v>1660</v>
      </c>
      <c r="J13" s="66"/>
      <c r="K13" s="66"/>
      <c r="L13" s="66"/>
    </row>
    <row r="14" spans="1:12" ht="15" customHeight="1">
      <c r="A14" s="228" t="s">
        <v>1877</v>
      </c>
      <c r="B14" s="55">
        <v>8</v>
      </c>
      <c r="C14" s="85" t="s">
        <v>1731</v>
      </c>
      <c r="D14" s="69" t="s">
        <v>2085</v>
      </c>
      <c r="E14" s="69" t="s">
        <v>1489</v>
      </c>
      <c r="F14" s="223" t="s">
        <v>1868</v>
      </c>
      <c r="G14" s="69" t="s">
        <v>1916</v>
      </c>
      <c r="H14" s="69" t="s">
        <v>1869</v>
      </c>
      <c r="I14" s="102" t="s">
        <v>1661</v>
      </c>
      <c r="J14" s="66"/>
      <c r="K14" s="66"/>
      <c r="L14" s="66"/>
    </row>
    <row r="15" spans="1:12" ht="15" customHeight="1">
      <c r="A15" s="228" t="s">
        <v>1880</v>
      </c>
      <c r="B15" s="55">
        <v>9</v>
      </c>
      <c r="C15" s="85" t="s">
        <v>1731</v>
      </c>
      <c r="D15" s="69" t="s">
        <v>2128</v>
      </c>
      <c r="E15" s="69" t="s">
        <v>2157</v>
      </c>
      <c r="F15" s="223" t="s">
        <v>1868</v>
      </c>
      <c r="G15" s="69" t="s">
        <v>1905</v>
      </c>
      <c r="H15" s="69" t="s">
        <v>1869</v>
      </c>
      <c r="I15" s="102" t="s">
        <v>1662</v>
      </c>
      <c r="J15" s="66"/>
      <c r="K15" s="66"/>
      <c r="L15" s="66"/>
    </row>
    <row r="16" spans="1:12" ht="15" customHeight="1">
      <c r="A16" s="228" t="s">
        <v>1881</v>
      </c>
      <c r="B16" s="55">
        <v>11</v>
      </c>
      <c r="C16" s="85" t="s">
        <v>1731</v>
      </c>
      <c r="D16" s="69" t="s">
        <v>2044</v>
      </c>
      <c r="E16" s="69" t="s">
        <v>2045</v>
      </c>
      <c r="F16" s="223" t="s">
        <v>1868</v>
      </c>
      <c r="G16" s="69" t="s">
        <v>1878</v>
      </c>
      <c r="H16" s="69" t="s">
        <v>1954</v>
      </c>
      <c r="I16" s="102" t="s">
        <v>1663</v>
      </c>
      <c r="J16" s="66"/>
      <c r="K16" s="66"/>
      <c r="L16" s="66"/>
    </row>
    <row r="17" spans="1:12" ht="15" customHeight="1">
      <c r="A17" s="228" t="s">
        <v>1882</v>
      </c>
      <c r="B17" s="55">
        <v>12</v>
      </c>
      <c r="C17" s="85" t="s">
        <v>1731</v>
      </c>
      <c r="D17" s="69" t="s">
        <v>1876</v>
      </c>
      <c r="E17" s="69" t="s">
        <v>1490</v>
      </c>
      <c r="F17" s="223" t="s">
        <v>1868</v>
      </c>
      <c r="G17" s="69" t="s">
        <v>1491</v>
      </c>
      <c r="H17" s="69" t="s">
        <v>1871</v>
      </c>
      <c r="I17" s="102" t="s">
        <v>1664</v>
      </c>
      <c r="J17" s="66"/>
      <c r="K17" s="66"/>
      <c r="L17" s="66"/>
    </row>
    <row r="18" spans="1:12" ht="15" customHeight="1">
      <c r="A18" s="228" t="s">
        <v>1885</v>
      </c>
      <c r="B18" s="55">
        <v>14</v>
      </c>
      <c r="C18" s="85" t="s">
        <v>1731</v>
      </c>
      <c r="D18" s="69" t="s">
        <v>2048</v>
      </c>
      <c r="E18" s="69" t="s">
        <v>2049</v>
      </c>
      <c r="F18" s="223" t="s">
        <v>1868</v>
      </c>
      <c r="G18" s="69" t="s">
        <v>1905</v>
      </c>
      <c r="H18" s="69" t="s">
        <v>1869</v>
      </c>
      <c r="I18" s="102" t="s">
        <v>1665</v>
      </c>
      <c r="J18" s="66"/>
      <c r="K18" s="66"/>
      <c r="L18" s="66"/>
    </row>
    <row r="19" spans="1:12" ht="15" customHeight="1">
      <c r="A19" s="228" t="s">
        <v>1888</v>
      </c>
      <c r="B19" s="55">
        <v>15</v>
      </c>
      <c r="C19" s="85" t="s">
        <v>1731</v>
      </c>
      <c r="D19" s="69" t="s">
        <v>2083</v>
      </c>
      <c r="E19" s="69" t="s">
        <v>2084</v>
      </c>
      <c r="F19" s="223" t="s">
        <v>1868</v>
      </c>
      <c r="G19" s="69" t="s">
        <v>1942</v>
      </c>
      <c r="H19" s="69" t="s">
        <v>1492</v>
      </c>
      <c r="I19" s="102" t="s">
        <v>1666</v>
      </c>
      <c r="J19" s="66"/>
      <c r="K19" s="66"/>
      <c r="L19" s="66"/>
    </row>
    <row r="20" spans="1:12" ht="15" customHeight="1">
      <c r="A20" s="228" t="s">
        <v>1889</v>
      </c>
      <c r="B20" s="55">
        <v>16</v>
      </c>
      <c r="C20" s="85" t="s">
        <v>1731</v>
      </c>
      <c r="D20" s="69" t="s">
        <v>2052</v>
      </c>
      <c r="E20" s="69" t="s">
        <v>2053</v>
      </c>
      <c r="F20" s="223" t="s">
        <v>1868</v>
      </c>
      <c r="G20" s="69" t="s">
        <v>1746</v>
      </c>
      <c r="H20" s="69" t="s">
        <v>1869</v>
      </c>
      <c r="I20" s="102" t="s">
        <v>1667</v>
      </c>
      <c r="J20" s="66"/>
      <c r="K20" s="66"/>
      <c r="L20" s="66"/>
    </row>
    <row r="21" spans="1:12" ht="15" customHeight="1">
      <c r="A21" s="228" t="s">
        <v>1890</v>
      </c>
      <c r="B21" s="55">
        <v>17</v>
      </c>
      <c r="C21" s="85" t="s">
        <v>1731</v>
      </c>
      <c r="D21" s="69" t="s">
        <v>1493</v>
      </c>
      <c r="E21" s="69" t="s">
        <v>1494</v>
      </c>
      <c r="F21" s="223" t="s">
        <v>1868</v>
      </c>
      <c r="G21" s="69" t="s">
        <v>1495</v>
      </c>
      <c r="H21" s="69" t="s">
        <v>1869</v>
      </c>
      <c r="I21" s="102" t="s">
        <v>1668</v>
      </c>
      <c r="J21" s="66"/>
      <c r="K21" s="66"/>
      <c r="L21" s="66"/>
    </row>
    <row r="22" spans="1:12" ht="15" customHeight="1">
      <c r="A22" s="228" t="s">
        <v>1891</v>
      </c>
      <c r="B22" s="55">
        <v>18</v>
      </c>
      <c r="C22" s="85" t="s">
        <v>1731</v>
      </c>
      <c r="D22" s="69" t="s">
        <v>1851</v>
      </c>
      <c r="E22" s="69" t="s">
        <v>2139</v>
      </c>
      <c r="F22" s="223" t="s">
        <v>1868</v>
      </c>
      <c r="G22" s="69" t="s">
        <v>1878</v>
      </c>
      <c r="H22" s="69" t="s">
        <v>1483</v>
      </c>
      <c r="I22" s="102" t="s">
        <v>1669</v>
      </c>
      <c r="J22" s="66"/>
      <c r="K22" s="66"/>
      <c r="L22" s="66"/>
    </row>
    <row r="23" spans="1:12" ht="15" customHeight="1">
      <c r="A23" s="228" t="s">
        <v>1894</v>
      </c>
      <c r="B23" s="55">
        <v>20</v>
      </c>
      <c r="C23" s="85" t="s">
        <v>1731</v>
      </c>
      <c r="D23" s="69" t="s">
        <v>1496</v>
      </c>
      <c r="E23" s="69" t="s">
        <v>1497</v>
      </c>
      <c r="F23" s="223" t="s">
        <v>1868</v>
      </c>
      <c r="G23" s="69" t="s">
        <v>1495</v>
      </c>
      <c r="H23" s="69" t="s">
        <v>1869</v>
      </c>
      <c r="I23" s="102" t="s">
        <v>1670</v>
      </c>
      <c r="J23" s="66"/>
      <c r="K23" s="66"/>
      <c r="L23" s="66"/>
    </row>
    <row r="24" spans="1:12" ht="15" customHeight="1">
      <c r="A24" s="228" t="s">
        <v>1897</v>
      </c>
      <c r="B24" s="55">
        <v>21</v>
      </c>
      <c r="C24" s="85" t="s">
        <v>1731</v>
      </c>
      <c r="D24" s="69" t="s">
        <v>1850</v>
      </c>
      <c r="E24" s="69" t="s">
        <v>1749</v>
      </c>
      <c r="F24" s="223" t="s">
        <v>1868</v>
      </c>
      <c r="G24" s="69" t="s">
        <v>1878</v>
      </c>
      <c r="H24" s="69" t="s">
        <v>1871</v>
      </c>
      <c r="I24" s="102" t="s">
        <v>1671</v>
      </c>
      <c r="J24" s="66"/>
      <c r="K24" s="66"/>
      <c r="L24" s="66"/>
    </row>
    <row r="25" spans="1:12" ht="15" customHeight="1">
      <c r="A25" s="228" t="s">
        <v>1898</v>
      </c>
      <c r="B25" s="55">
        <v>22</v>
      </c>
      <c r="C25" s="85" t="s">
        <v>1731</v>
      </c>
      <c r="D25" s="69" t="s">
        <v>2054</v>
      </c>
      <c r="E25" s="69" t="s">
        <v>1748</v>
      </c>
      <c r="F25" s="223" t="s">
        <v>1868</v>
      </c>
      <c r="G25" s="69" t="s">
        <v>1498</v>
      </c>
      <c r="H25" s="69" t="s">
        <v>1869</v>
      </c>
      <c r="I25" s="102" t="s">
        <v>1672</v>
      </c>
      <c r="J25" s="66"/>
      <c r="K25" s="66"/>
      <c r="L25" s="66"/>
    </row>
    <row r="26" spans="1:12" ht="15" customHeight="1">
      <c r="A26" s="228" t="s">
        <v>1899</v>
      </c>
      <c r="B26" s="55">
        <v>23</v>
      </c>
      <c r="C26" s="85" t="s">
        <v>1728</v>
      </c>
      <c r="D26" s="69" t="s">
        <v>2129</v>
      </c>
      <c r="E26" s="69" t="s">
        <v>1883</v>
      </c>
      <c r="F26" s="223" t="s">
        <v>1868</v>
      </c>
      <c r="G26" s="69" t="s">
        <v>1883</v>
      </c>
      <c r="H26" s="69" t="s">
        <v>1884</v>
      </c>
      <c r="I26" s="102" t="s">
        <v>1673</v>
      </c>
      <c r="J26" s="66"/>
      <c r="K26" s="66"/>
      <c r="L26" s="66"/>
    </row>
    <row r="27" spans="1:12" ht="15" customHeight="1">
      <c r="A27" s="228" t="s">
        <v>1901</v>
      </c>
      <c r="B27" s="55">
        <v>24</v>
      </c>
      <c r="C27" s="85" t="s">
        <v>1731</v>
      </c>
      <c r="D27" s="69" t="s">
        <v>1653</v>
      </c>
      <c r="E27" s="69" t="s">
        <v>2050</v>
      </c>
      <c r="F27" s="223" t="s">
        <v>1868</v>
      </c>
      <c r="G27" s="69" t="s">
        <v>1499</v>
      </c>
      <c r="H27" s="69" t="s">
        <v>1869</v>
      </c>
      <c r="I27" s="102" t="s">
        <v>1674</v>
      </c>
      <c r="J27" s="66"/>
      <c r="K27" s="66"/>
      <c r="L27" s="66"/>
    </row>
    <row r="28" spans="1:12" ht="15" customHeight="1">
      <c r="A28" s="228" t="s">
        <v>1902</v>
      </c>
      <c r="B28" s="55">
        <v>25</v>
      </c>
      <c r="C28" s="85" t="s">
        <v>1731</v>
      </c>
      <c r="D28" s="69" t="s">
        <v>2051</v>
      </c>
      <c r="E28" s="69" t="s">
        <v>1500</v>
      </c>
      <c r="F28" s="223" t="s">
        <v>1868</v>
      </c>
      <c r="G28" s="69" t="s">
        <v>1905</v>
      </c>
      <c r="H28" s="69" t="s">
        <v>1869</v>
      </c>
      <c r="I28" s="102" t="s">
        <v>1675</v>
      </c>
      <c r="J28" s="66"/>
      <c r="K28" s="66"/>
      <c r="L28" s="66"/>
    </row>
    <row r="29" spans="1:12" ht="15" customHeight="1">
      <c r="A29" s="228" t="s">
        <v>1903</v>
      </c>
      <c r="B29" s="55">
        <v>26</v>
      </c>
      <c r="C29" s="85" t="s">
        <v>1731</v>
      </c>
      <c r="D29" s="69" t="s">
        <v>1853</v>
      </c>
      <c r="E29" s="69" t="s">
        <v>1895</v>
      </c>
      <c r="F29" s="223" t="s">
        <v>1868</v>
      </c>
      <c r="G29" s="69" t="s">
        <v>1747</v>
      </c>
      <c r="H29" s="69" t="s">
        <v>1896</v>
      </c>
      <c r="I29" s="102" t="s">
        <v>1676</v>
      </c>
      <c r="J29" s="66"/>
      <c r="K29" s="66"/>
      <c r="L29" s="66"/>
    </row>
    <row r="30" spans="1:12" ht="15" customHeight="1">
      <c r="A30" s="228" t="s">
        <v>1904</v>
      </c>
      <c r="B30" s="55">
        <v>27</v>
      </c>
      <c r="C30" s="85" t="s">
        <v>1728</v>
      </c>
      <c r="D30" s="69" t="s">
        <v>1701</v>
      </c>
      <c r="E30" s="69" t="s">
        <v>1750</v>
      </c>
      <c r="F30" s="223" t="s">
        <v>1868</v>
      </c>
      <c r="G30" s="69" t="s">
        <v>1878</v>
      </c>
      <c r="H30" s="69" t="s">
        <v>1871</v>
      </c>
      <c r="I30" s="102" t="s">
        <v>1677</v>
      </c>
      <c r="J30" s="66"/>
      <c r="K30" s="66"/>
      <c r="L30" s="66"/>
    </row>
    <row r="31" spans="1:12" ht="15" customHeight="1">
      <c r="A31" s="228" t="s">
        <v>1906</v>
      </c>
      <c r="B31" s="55">
        <v>28</v>
      </c>
      <c r="C31" s="85" t="s">
        <v>1728</v>
      </c>
      <c r="D31" s="69" t="s">
        <v>2055</v>
      </c>
      <c r="E31" s="69" t="s">
        <v>2149</v>
      </c>
      <c r="F31" s="223" t="s">
        <v>1868</v>
      </c>
      <c r="G31" s="69" t="s">
        <v>1900</v>
      </c>
      <c r="H31" s="69" t="s">
        <v>1871</v>
      </c>
      <c r="I31" s="102" t="s">
        <v>1678</v>
      </c>
      <c r="J31" s="66"/>
      <c r="K31" s="66"/>
      <c r="L31" s="66"/>
    </row>
    <row r="32" spans="1:12" ht="15" customHeight="1">
      <c r="A32" s="228" t="s">
        <v>1907</v>
      </c>
      <c r="B32" s="55">
        <v>29</v>
      </c>
      <c r="C32" s="85" t="s">
        <v>1731</v>
      </c>
      <c r="D32" s="69" t="s">
        <v>2124</v>
      </c>
      <c r="E32" s="69" t="s">
        <v>2150</v>
      </c>
      <c r="F32" s="223" t="s">
        <v>1868</v>
      </c>
      <c r="G32" s="69" t="s">
        <v>1905</v>
      </c>
      <c r="H32" s="69" t="s">
        <v>1869</v>
      </c>
      <c r="I32" s="102" t="s">
        <v>1679</v>
      </c>
      <c r="J32" s="66"/>
      <c r="K32" s="66"/>
      <c r="L32" s="66"/>
    </row>
    <row r="33" spans="1:12" ht="15" customHeight="1">
      <c r="A33" s="228" t="s">
        <v>1908</v>
      </c>
      <c r="B33" s="55">
        <v>30</v>
      </c>
      <c r="C33" s="85" t="s">
        <v>1728</v>
      </c>
      <c r="D33" s="69" t="s">
        <v>2125</v>
      </c>
      <c r="E33" s="69" t="s">
        <v>2163</v>
      </c>
      <c r="F33" s="223" t="s">
        <v>1868</v>
      </c>
      <c r="G33" s="69" t="s">
        <v>1501</v>
      </c>
      <c r="H33" s="69" t="s">
        <v>1871</v>
      </c>
      <c r="I33" s="102" t="s">
        <v>1680</v>
      </c>
      <c r="J33" s="66"/>
      <c r="K33" s="66"/>
      <c r="L33" s="66"/>
    </row>
    <row r="34" spans="1:12" ht="15" customHeight="1">
      <c r="A34" s="228" t="s">
        <v>1909</v>
      </c>
      <c r="B34" s="55">
        <v>31</v>
      </c>
      <c r="C34" s="85" t="s">
        <v>1728</v>
      </c>
      <c r="D34" s="69" t="s">
        <v>1704</v>
      </c>
      <c r="E34" s="69" t="s">
        <v>1886</v>
      </c>
      <c r="F34" s="223" t="s">
        <v>1868</v>
      </c>
      <c r="G34" s="69" t="s">
        <v>1502</v>
      </c>
      <c r="H34" s="69" t="s">
        <v>1871</v>
      </c>
      <c r="I34" s="102" t="s">
        <v>1681</v>
      </c>
      <c r="J34" s="66"/>
      <c r="K34" s="66"/>
      <c r="L34" s="66"/>
    </row>
    <row r="35" spans="1:12" ht="15" customHeight="1">
      <c r="A35" s="228" t="s">
        <v>1910</v>
      </c>
      <c r="B35" s="55">
        <v>32</v>
      </c>
      <c r="C35" s="85" t="s">
        <v>1731</v>
      </c>
      <c r="D35" s="69" t="s">
        <v>1892</v>
      </c>
      <c r="E35" s="69" t="s">
        <v>1893</v>
      </c>
      <c r="F35" s="223" t="s">
        <v>1868</v>
      </c>
      <c r="G35" s="69"/>
      <c r="H35" s="69" t="s">
        <v>1869</v>
      </c>
      <c r="I35" s="102" t="s">
        <v>1682</v>
      </c>
      <c r="J35" s="66"/>
      <c r="K35" s="66"/>
      <c r="L35" s="66"/>
    </row>
    <row r="36" spans="1:12" ht="15" customHeight="1">
      <c r="A36" s="228" t="s">
        <v>1912</v>
      </c>
      <c r="B36" s="55">
        <v>33</v>
      </c>
      <c r="C36" s="85" t="s">
        <v>1728</v>
      </c>
      <c r="D36" s="69" t="s">
        <v>1852</v>
      </c>
      <c r="E36" s="69" t="s">
        <v>1503</v>
      </c>
      <c r="F36" s="223" t="s">
        <v>1868</v>
      </c>
      <c r="G36" s="69" t="s">
        <v>1852</v>
      </c>
      <c r="H36" s="69" t="s">
        <v>1887</v>
      </c>
      <c r="I36" s="102" t="s">
        <v>1683</v>
      </c>
      <c r="J36" s="66"/>
      <c r="K36" s="66"/>
      <c r="L36" s="66"/>
    </row>
    <row r="37" spans="1:12" ht="15" customHeight="1">
      <c r="A37" s="228" t="s">
        <v>1914</v>
      </c>
      <c r="B37" s="55">
        <v>34</v>
      </c>
      <c r="C37" s="85" t="s">
        <v>1727</v>
      </c>
      <c r="D37" s="69" t="s">
        <v>1504</v>
      </c>
      <c r="E37" s="69" t="s">
        <v>1505</v>
      </c>
      <c r="F37" s="223" t="s">
        <v>1868</v>
      </c>
      <c r="G37" s="69" t="s">
        <v>1504</v>
      </c>
      <c r="H37" s="69" t="s">
        <v>2042</v>
      </c>
      <c r="I37" s="102" t="s">
        <v>1684</v>
      </c>
      <c r="J37" s="66"/>
      <c r="K37" s="66"/>
      <c r="L37" s="66"/>
    </row>
    <row r="38" spans="1:12" ht="15" customHeight="1">
      <c r="A38" s="228" t="s">
        <v>1915</v>
      </c>
      <c r="B38" s="55">
        <v>35</v>
      </c>
      <c r="C38" s="85" t="s">
        <v>1727</v>
      </c>
      <c r="D38" s="69" t="s">
        <v>2087</v>
      </c>
      <c r="E38" s="69" t="s">
        <v>2088</v>
      </c>
      <c r="F38" s="223" t="s">
        <v>1868</v>
      </c>
      <c r="G38" s="69" t="s">
        <v>1878</v>
      </c>
      <c r="H38" s="69" t="s">
        <v>2151</v>
      </c>
      <c r="I38" s="102" t="s">
        <v>1685</v>
      </c>
      <c r="J38" s="66"/>
      <c r="K38" s="66"/>
      <c r="L38" s="66"/>
    </row>
    <row r="39" spans="1:17" ht="15" customHeight="1">
      <c r="A39" s="228" t="s">
        <v>1917</v>
      </c>
      <c r="B39" s="55">
        <v>36</v>
      </c>
      <c r="C39" s="85" t="s">
        <v>1727</v>
      </c>
      <c r="D39" s="69" t="s">
        <v>1856</v>
      </c>
      <c r="E39" s="69" t="s">
        <v>1927</v>
      </c>
      <c r="F39" s="223" t="s">
        <v>1868</v>
      </c>
      <c r="G39" s="69" t="s">
        <v>2057</v>
      </c>
      <c r="H39" s="69" t="s">
        <v>1913</v>
      </c>
      <c r="I39" s="102" t="s">
        <v>1686</v>
      </c>
      <c r="J39" s="66"/>
      <c r="K39" s="66"/>
      <c r="L39" s="66"/>
      <c r="M39" s="66"/>
      <c r="N39" s="66"/>
      <c r="O39" s="66"/>
      <c r="P39" s="66"/>
      <c r="Q39" s="66"/>
    </row>
    <row r="40" spans="1:17" ht="15" customHeight="1">
      <c r="A40" s="228" t="s">
        <v>1920</v>
      </c>
      <c r="B40" s="55">
        <v>37</v>
      </c>
      <c r="C40" s="85" t="s">
        <v>1707</v>
      </c>
      <c r="D40" s="69" t="s">
        <v>1506</v>
      </c>
      <c r="E40" s="69" t="s">
        <v>1507</v>
      </c>
      <c r="F40" s="223" t="s">
        <v>1868</v>
      </c>
      <c r="G40" s="69"/>
      <c r="H40" s="69" t="s">
        <v>1911</v>
      </c>
      <c r="I40" s="102" t="s">
        <v>1687</v>
      </c>
      <c r="J40" s="66"/>
      <c r="K40" s="66"/>
      <c r="L40" s="66"/>
      <c r="M40" s="66"/>
      <c r="N40" s="66"/>
      <c r="O40" s="66"/>
      <c r="P40" s="66"/>
      <c r="Q40" s="66"/>
    </row>
    <row r="41" spans="1:17" ht="15" customHeight="1">
      <c r="A41" s="228" t="s">
        <v>1921</v>
      </c>
      <c r="B41" s="55">
        <v>39</v>
      </c>
      <c r="C41" s="85" t="s">
        <v>1727</v>
      </c>
      <c r="D41" s="69" t="s">
        <v>2117</v>
      </c>
      <c r="E41" s="69" t="s">
        <v>2122</v>
      </c>
      <c r="F41" s="223" t="s">
        <v>1868</v>
      </c>
      <c r="G41" s="69"/>
      <c r="H41" s="69" t="s">
        <v>1509</v>
      </c>
      <c r="I41" s="102" t="s">
        <v>1688</v>
      </c>
      <c r="J41" s="66"/>
      <c r="K41" s="66"/>
      <c r="L41" s="66"/>
      <c r="M41" s="66"/>
      <c r="N41" s="66"/>
      <c r="O41" s="66"/>
      <c r="P41" s="66"/>
      <c r="Q41" s="66"/>
    </row>
    <row r="42" spans="1:17" ht="15" customHeight="1">
      <c r="A42" s="228" t="s">
        <v>1922</v>
      </c>
      <c r="B42" s="55">
        <v>40</v>
      </c>
      <c r="C42" s="85" t="s">
        <v>1705</v>
      </c>
      <c r="D42" s="69" t="s">
        <v>2134</v>
      </c>
      <c r="E42" s="69" t="s">
        <v>2135</v>
      </c>
      <c r="F42" s="223" t="s">
        <v>1868</v>
      </c>
      <c r="G42" s="69" t="s">
        <v>1510</v>
      </c>
      <c r="H42" s="69" t="s">
        <v>1884</v>
      </c>
      <c r="I42" s="102" t="s">
        <v>1689</v>
      </c>
      <c r="J42" s="66"/>
      <c r="K42" s="66"/>
      <c r="L42" s="66"/>
      <c r="M42" s="66"/>
      <c r="N42" s="66"/>
      <c r="O42" s="66"/>
      <c r="P42" s="66"/>
      <c r="Q42" s="66"/>
    </row>
    <row r="43" spans="1:17" ht="15" customHeight="1">
      <c r="A43" s="228" t="s">
        <v>1923</v>
      </c>
      <c r="B43" s="55">
        <v>41</v>
      </c>
      <c r="C43" s="85" t="s">
        <v>1727</v>
      </c>
      <c r="D43" s="69" t="s">
        <v>1855</v>
      </c>
      <c r="E43" s="69" t="s">
        <v>2121</v>
      </c>
      <c r="F43" s="223" t="s">
        <v>1868</v>
      </c>
      <c r="G43" s="69" t="s">
        <v>1499</v>
      </c>
      <c r="H43" s="69" t="s">
        <v>1509</v>
      </c>
      <c r="I43" s="102" t="s">
        <v>1690</v>
      </c>
      <c r="J43" s="66"/>
      <c r="K43" s="66"/>
      <c r="L43" s="66"/>
      <c r="M43" s="66"/>
      <c r="N43" s="66"/>
      <c r="O43" s="66"/>
      <c r="P43" s="66"/>
      <c r="Q43" s="66"/>
    </row>
    <row r="44" spans="1:17" ht="15" customHeight="1">
      <c r="A44" s="228" t="s">
        <v>1924</v>
      </c>
      <c r="B44" s="55">
        <v>42</v>
      </c>
      <c r="C44" s="85" t="s">
        <v>1727</v>
      </c>
      <c r="D44" s="69" t="s">
        <v>1858</v>
      </c>
      <c r="E44" s="69" t="s">
        <v>2164</v>
      </c>
      <c r="F44" s="223" t="s">
        <v>1868</v>
      </c>
      <c r="G44" s="69" t="s">
        <v>1754</v>
      </c>
      <c r="H44" s="69" t="s">
        <v>1936</v>
      </c>
      <c r="I44" s="102" t="s">
        <v>1691</v>
      </c>
      <c r="J44" s="66"/>
      <c r="K44" s="66"/>
      <c r="L44" s="66"/>
      <c r="M44" s="66"/>
      <c r="N44" s="66"/>
      <c r="O44" s="66"/>
      <c r="P44" s="66"/>
      <c r="Q44" s="66"/>
    </row>
    <row r="45" spans="1:11" ht="15" customHeight="1">
      <c r="A45" s="228" t="s">
        <v>1925</v>
      </c>
      <c r="B45" s="55">
        <v>43</v>
      </c>
      <c r="C45" s="85" t="s">
        <v>1705</v>
      </c>
      <c r="D45" s="69" t="s">
        <v>2058</v>
      </c>
      <c r="E45" s="69" t="s">
        <v>2059</v>
      </c>
      <c r="F45" s="223" t="s">
        <v>1868</v>
      </c>
      <c r="G45" s="69" t="s">
        <v>1916</v>
      </c>
      <c r="H45" s="69" t="s">
        <v>1884</v>
      </c>
      <c r="I45" s="102" t="s">
        <v>1692</v>
      </c>
      <c r="J45" s="66"/>
      <c r="K45" s="66"/>
    </row>
    <row r="46" spans="1:11" ht="15" customHeight="1">
      <c r="A46" s="228" t="s">
        <v>1926</v>
      </c>
      <c r="B46" s="55">
        <v>44</v>
      </c>
      <c r="C46" s="85" t="s">
        <v>1707</v>
      </c>
      <c r="D46" s="69" t="s">
        <v>1752</v>
      </c>
      <c r="E46" s="69" t="s">
        <v>1753</v>
      </c>
      <c r="F46" s="223" t="s">
        <v>1868</v>
      </c>
      <c r="G46" s="69"/>
      <c r="H46" s="69" t="s">
        <v>1911</v>
      </c>
      <c r="I46" s="102" t="s">
        <v>1693</v>
      </c>
      <c r="J46" s="66"/>
      <c r="K46" s="66"/>
    </row>
    <row r="47" spans="1:11" ht="15" customHeight="1">
      <c r="A47" s="228" t="s">
        <v>1929</v>
      </c>
      <c r="B47" s="55">
        <v>45</v>
      </c>
      <c r="C47" s="85" t="s">
        <v>1705</v>
      </c>
      <c r="D47" s="69" t="s">
        <v>2033</v>
      </c>
      <c r="E47" s="69" t="s">
        <v>1511</v>
      </c>
      <c r="F47" s="223" t="s">
        <v>1868</v>
      </c>
      <c r="G47" s="69" t="s">
        <v>2034</v>
      </c>
      <c r="H47" s="69" t="s">
        <v>1973</v>
      </c>
      <c r="I47" s="102" t="s">
        <v>1694</v>
      </c>
      <c r="J47" s="66"/>
      <c r="K47" s="66"/>
    </row>
    <row r="48" spans="1:11" ht="15" customHeight="1">
      <c r="A48" s="228" t="s">
        <v>1930</v>
      </c>
      <c r="B48" s="55">
        <v>46</v>
      </c>
      <c r="C48" s="85" t="s">
        <v>1727</v>
      </c>
      <c r="D48" s="69" t="s">
        <v>2127</v>
      </c>
      <c r="E48" s="69" t="s">
        <v>2169</v>
      </c>
      <c r="F48" s="223" t="s">
        <v>1868</v>
      </c>
      <c r="G48" s="69" t="s">
        <v>2127</v>
      </c>
      <c r="H48" s="69" t="s">
        <v>1512</v>
      </c>
      <c r="I48" s="102" t="s">
        <v>1695</v>
      </c>
      <c r="J48" s="66"/>
      <c r="K48" s="66"/>
    </row>
    <row r="49" spans="1:11" ht="15" customHeight="1">
      <c r="A49" s="228" t="s">
        <v>1931</v>
      </c>
      <c r="B49" s="55">
        <v>47</v>
      </c>
      <c r="C49" s="85" t="s">
        <v>1705</v>
      </c>
      <c r="D49" s="69" t="s">
        <v>1762</v>
      </c>
      <c r="E49" s="69" t="s">
        <v>1763</v>
      </c>
      <c r="F49" s="223" t="s">
        <v>1868</v>
      </c>
      <c r="G49" s="69" t="s">
        <v>1513</v>
      </c>
      <c r="H49" s="69" t="s">
        <v>1514</v>
      </c>
      <c r="I49" s="102" t="s">
        <v>1696</v>
      </c>
      <c r="J49" s="66"/>
      <c r="K49" s="66"/>
    </row>
    <row r="50" spans="1:11" ht="15" customHeight="1">
      <c r="A50" s="228" t="s">
        <v>1933</v>
      </c>
      <c r="B50" s="55">
        <v>48</v>
      </c>
      <c r="C50" s="85" t="s">
        <v>1727</v>
      </c>
      <c r="D50" s="69" t="s">
        <v>1918</v>
      </c>
      <c r="E50" s="69" t="s">
        <v>1919</v>
      </c>
      <c r="F50" s="223" t="s">
        <v>1868</v>
      </c>
      <c r="G50" s="69" t="s">
        <v>1918</v>
      </c>
      <c r="H50" s="69" t="s">
        <v>1512</v>
      </c>
      <c r="I50" s="102" t="s">
        <v>1697</v>
      </c>
      <c r="J50" s="66"/>
      <c r="K50" s="66"/>
    </row>
    <row r="51" spans="1:11" ht="15" customHeight="1">
      <c r="A51" s="228" t="s">
        <v>1935</v>
      </c>
      <c r="B51" s="55">
        <v>49</v>
      </c>
      <c r="C51" s="85" t="s">
        <v>1705</v>
      </c>
      <c r="D51" s="69" t="s">
        <v>1822</v>
      </c>
      <c r="E51" s="69" t="s">
        <v>2152</v>
      </c>
      <c r="F51" s="223" t="s">
        <v>1868</v>
      </c>
      <c r="G51" s="69" t="s">
        <v>1822</v>
      </c>
      <c r="H51" s="69" t="s">
        <v>1896</v>
      </c>
      <c r="I51" s="102" t="s">
        <v>1698</v>
      </c>
      <c r="J51" s="66"/>
      <c r="K51" s="66"/>
    </row>
    <row r="52" spans="1:11" ht="15" customHeight="1">
      <c r="A52" s="228" t="s">
        <v>1937</v>
      </c>
      <c r="B52" s="55">
        <v>50</v>
      </c>
      <c r="C52" s="85" t="s">
        <v>1706</v>
      </c>
      <c r="D52" s="69" t="s">
        <v>2089</v>
      </c>
      <c r="E52" s="69" t="s">
        <v>2142</v>
      </c>
      <c r="F52" s="223" t="s">
        <v>1868</v>
      </c>
      <c r="G52" s="69" t="s">
        <v>1916</v>
      </c>
      <c r="H52" s="69" t="s">
        <v>1871</v>
      </c>
      <c r="I52" s="102" t="s">
        <v>1699</v>
      </c>
      <c r="J52" s="66"/>
      <c r="K52" s="66"/>
    </row>
    <row r="53" spans="1:11" ht="15" customHeight="1">
      <c r="A53" s="228" t="s">
        <v>1938</v>
      </c>
      <c r="B53" s="55">
        <v>51</v>
      </c>
      <c r="C53" s="85" t="s">
        <v>1727</v>
      </c>
      <c r="D53" s="69" t="s">
        <v>2114</v>
      </c>
      <c r="E53" s="69" t="s">
        <v>2115</v>
      </c>
      <c r="F53" s="223" t="s">
        <v>1868</v>
      </c>
      <c r="G53" s="69" t="s">
        <v>2116</v>
      </c>
      <c r="H53" s="69" t="s">
        <v>1913</v>
      </c>
      <c r="I53" s="102" t="s">
        <v>1700</v>
      </c>
      <c r="J53" s="66"/>
      <c r="K53" s="66"/>
    </row>
    <row r="54" spans="1:11" ht="15" customHeight="1">
      <c r="A54" s="228" t="s">
        <v>1940</v>
      </c>
      <c r="B54" s="55">
        <v>52</v>
      </c>
      <c r="C54" s="85" t="s">
        <v>1727</v>
      </c>
      <c r="D54" s="69" t="s">
        <v>1859</v>
      </c>
      <c r="E54" s="69" t="s">
        <v>1939</v>
      </c>
      <c r="F54" s="223" t="s">
        <v>1868</v>
      </c>
      <c r="G54" s="69" t="s">
        <v>1515</v>
      </c>
      <c r="H54" s="69" t="s">
        <v>1509</v>
      </c>
      <c r="I54" s="102" t="s">
        <v>1766</v>
      </c>
      <c r="J54" s="66"/>
      <c r="K54" s="66"/>
    </row>
    <row r="55" spans="1:11" ht="15" customHeight="1">
      <c r="A55" s="228" t="s">
        <v>1941</v>
      </c>
      <c r="B55" s="55">
        <v>53</v>
      </c>
      <c r="C55" s="85" t="s">
        <v>1707</v>
      </c>
      <c r="D55" s="69" t="s">
        <v>1516</v>
      </c>
      <c r="E55" s="69" t="s">
        <v>1517</v>
      </c>
      <c r="F55" s="223" t="s">
        <v>1868</v>
      </c>
      <c r="G55" s="69"/>
      <c r="H55" s="69" t="s">
        <v>1869</v>
      </c>
      <c r="I55" s="102" t="s">
        <v>1767</v>
      </c>
      <c r="J55" s="66"/>
      <c r="K55" s="66"/>
    </row>
    <row r="56" spans="1:11" ht="15" customHeight="1">
      <c r="A56" s="228" t="s">
        <v>1943</v>
      </c>
      <c r="B56" s="55">
        <v>54</v>
      </c>
      <c r="C56" s="85" t="s">
        <v>1705</v>
      </c>
      <c r="D56" s="69" t="s">
        <v>1518</v>
      </c>
      <c r="E56" s="69" t="s">
        <v>2138</v>
      </c>
      <c r="F56" s="223" t="s">
        <v>1868</v>
      </c>
      <c r="G56" s="69" t="s">
        <v>1518</v>
      </c>
      <c r="H56" s="69" t="s">
        <v>1514</v>
      </c>
      <c r="I56" s="102" t="s">
        <v>1768</v>
      </c>
      <c r="J56" s="66"/>
      <c r="K56" s="66"/>
    </row>
    <row r="57" spans="1:11" ht="15" customHeight="1">
      <c r="A57" s="228" t="s">
        <v>1945</v>
      </c>
      <c r="B57" s="55">
        <v>55</v>
      </c>
      <c r="C57" s="85" t="s">
        <v>1705</v>
      </c>
      <c r="D57" s="69" t="s">
        <v>2095</v>
      </c>
      <c r="E57" s="69" t="s">
        <v>2056</v>
      </c>
      <c r="F57" s="223" t="s">
        <v>1868</v>
      </c>
      <c r="G57" s="69" t="s">
        <v>2068</v>
      </c>
      <c r="H57" s="69" t="s">
        <v>1896</v>
      </c>
      <c r="I57" s="102" t="s">
        <v>1769</v>
      </c>
      <c r="J57" s="66"/>
      <c r="K57" s="66"/>
    </row>
    <row r="58" spans="1:11" ht="15" customHeight="1">
      <c r="A58" s="228" t="s">
        <v>1946</v>
      </c>
      <c r="B58" s="55">
        <v>57</v>
      </c>
      <c r="C58" s="85" t="s">
        <v>1727</v>
      </c>
      <c r="D58" s="69" t="s">
        <v>1519</v>
      </c>
      <c r="E58" s="69" t="s">
        <v>1520</v>
      </c>
      <c r="F58" s="223" t="s">
        <v>1868</v>
      </c>
      <c r="G58" s="69" t="s">
        <v>1519</v>
      </c>
      <c r="H58" s="69" t="s">
        <v>1521</v>
      </c>
      <c r="I58" s="102" t="s">
        <v>1770</v>
      </c>
      <c r="J58" s="66"/>
      <c r="K58" s="66"/>
    </row>
    <row r="59" spans="1:11" ht="15" customHeight="1">
      <c r="A59" s="228" t="s">
        <v>1947</v>
      </c>
      <c r="B59" s="55">
        <v>58</v>
      </c>
      <c r="C59" s="85" t="s">
        <v>1707</v>
      </c>
      <c r="D59" s="69" t="s">
        <v>2060</v>
      </c>
      <c r="E59" s="69" t="s">
        <v>2061</v>
      </c>
      <c r="F59" s="223" t="s">
        <v>1868</v>
      </c>
      <c r="G59" s="69" t="s">
        <v>1499</v>
      </c>
      <c r="H59" s="69" t="s">
        <v>1911</v>
      </c>
      <c r="I59" s="102" t="s">
        <v>1771</v>
      </c>
      <c r="J59" s="66"/>
      <c r="K59" s="66"/>
    </row>
    <row r="60" spans="1:11" ht="15" customHeight="1">
      <c r="A60" s="228" t="s">
        <v>1948</v>
      </c>
      <c r="B60" s="55">
        <v>59</v>
      </c>
      <c r="C60" s="85" t="s">
        <v>1707</v>
      </c>
      <c r="D60" s="69" t="s">
        <v>1522</v>
      </c>
      <c r="E60" s="69" t="s">
        <v>1523</v>
      </c>
      <c r="F60" s="223" t="s">
        <v>1868</v>
      </c>
      <c r="G60" s="69" t="s">
        <v>1916</v>
      </c>
      <c r="H60" s="69" t="s">
        <v>1911</v>
      </c>
      <c r="I60" s="102" t="s">
        <v>1772</v>
      </c>
      <c r="J60" s="66"/>
      <c r="K60" s="66"/>
    </row>
    <row r="61" spans="1:11" ht="15" customHeight="1">
      <c r="A61" s="228" t="s">
        <v>1950</v>
      </c>
      <c r="B61" s="55">
        <v>60</v>
      </c>
      <c r="C61" s="85" t="s">
        <v>1706</v>
      </c>
      <c r="D61" s="69" t="s">
        <v>2092</v>
      </c>
      <c r="E61" s="69" t="s">
        <v>2165</v>
      </c>
      <c r="F61" s="223" t="s">
        <v>1868</v>
      </c>
      <c r="G61" s="69" t="s">
        <v>1878</v>
      </c>
      <c r="H61" s="69" t="s">
        <v>1871</v>
      </c>
      <c r="I61" s="102" t="s">
        <v>1773</v>
      </c>
      <c r="J61" s="66"/>
      <c r="K61" s="66"/>
    </row>
    <row r="62" spans="1:11" ht="15" customHeight="1">
      <c r="A62" s="228" t="s">
        <v>1951</v>
      </c>
      <c r="B62" s="55">
        <v>61</v>
      </c>
      <c r="C62" s="85" t="s">
        <v>1706</v>
      </c>
      <c r="D62" s="69" t="s">
        <v>1854</v>
      </c>
      <c r="E62" s="69" t="s">
        <v>1968</v>
      </c>
      <c r="F62" s="223" t="s">
        <v>1868</v>
      </c>
      <c r="G62" s="69"/>
      <c r="H62" s="69" t="s">
        <v>1871</v>
      </c>
      <c r="I62" s="102" t="s">
        <v>1775</v>
      </c>
      <c r="J62" s="66"/>
      <c r="K62" s="66"/>
    </row>
    <row r="63" spans="1:11" ht="15" customHeight="1">
      <c r="A63" s="228" t="s">
        <v>1952</v>
      </c>
      <c r="B63" s="55">
        <v>62</v>
      </c>
      <c r="C63" s="85" t="s">
        <v>1705</v>
      </c>
      <c r="D63" s="69" t="s">
        <v>1861</v>
      </c>
      <c r="E63" s="69" t="s">
        <v>1944</v>
      </c>
      <c r="F63" s="223" t="s">
        <v>1868</v>
      </c>
      <c r="G63" s="69"/>
      <c r="H63" s="69" t="s">
        <v>1932</v>
      </c>
      <c r="I63" s="102" t="s">
        <v>1776</v>
      </c>
      <c r="J63" s="66"/>
      <c r="K63" s="66"/>
    </row>
    <row r="64" spans="1:11" ht="15" customHeight="1">
      <c r="A64" s="228" t="s">
        <v>1955</v>
      </c>
      <c r="B64" s="55">
        <v>63</v>
      </c>
      <c r="C64" s="85" t="s">
        <v>1727</v>
      </c>
      <c r="D64" s="69" t="s">
        <v>1524</v>
      </c>
      <c r="E64" s="69" t="s">
        <v>1525</v>
      </c>
      <c r="F64" s="223" t="s">
        <v>1868</v>
      </c>
      <c r="G64" s="69" t="s">
        <v>1524</v>
      </c>
      <c r="H64" s="69" t="s">
        <v>1913</v>
      </c>
      <c r="I64" s="102" t="s">
        <v>1777</v>
      </c>
      <c r="J64" s="66"/>
      <c r="K64" s="66"/>
    </row>
    <row r="65" spans="1:11" ht="15" customHeight="1">
      <c r="A65" s="228" t="s">
        <v>1956</v>
      </c>
      <c r="B65" s="55">
        <v>64</v>
      </c>
      <c r="C65" s="85" t="s">
        <v>1730</v>
      </c>
      <c r="D65" s="69" t="s">
        <v>2120</v>
      </c>
      <c r="E65" s="69" t="s">
        <v>2066</v>
      </c>
      <c r="F65" s="223" t="s">
        <v>1868</v>
      </c>
      <c r="G65" s="69"/>
      <c r="H65" s="69" t="s">
        <v>1526</v>
      </c>
      <c r="I65" s="102" t="s">
        <v>1778</v>
      </c>
      <c r="J65" s="66"/>
      <c r="K65" s="66"/>
    </row>
    <row r="66" spans="1:11" ht="15" customHeight="1">
      <c r="A66" s="228" t="s">
        <v>1957</v>
      </c>
      <c r="B66" s="55">
        <v>66</v>
      </c>
      <c r="C66" s="85" t="s">
        <v>1705</v>
      </c>
      <c r="D66" s="69" t="s">
        <v>2062</v>
      </c>
      <c r="E66" s="69" t="s">
        <v>2130</v>
      </c>
      <c r="F66" s="223" t="s">
        <v>1868</v>
      </c>
      <c r="G66" s="69" t="s">
        <v>2068</v>
      </c>
      <c r="H66" s="69" t="s">
        <v>1932</v>
      </c>
      <c r="I66" s="102" t="s">
        <v>1779</v>
      </c>
      <c r="J66" s="66"/>
      <c r="K66" s="66"/>
    </row>
    <row r="67" spans="1:11" ht="15" customHeight="1">
      <c r="A67" s="228" t="s">
        <v>1958</v>
      </c>
      <c r="B67" s="55">
        <v>67</v>
      </c>
      <c r="C67" s="85" t="s">
        <v>1706</v>
      </c>
      <c r="D67" s="69" t="s">
        <v>1755</v>
      </c>
      <c r="E67" s="69" t="s">
        <v>1756</v>
      </c>
      <c r="F67" s="223" t="s">
        <v>1868</v>
      </c>
      <c r="G67" s="69" t="s">
        <v>2057</v>
      </c>
      <c r="H67" s="69" t="s">
        <v>2004</v>
      </c>
      <c r="I67" s="102" t="s">
        <v>1780</v>
      </c>
      <c r="J67" s="66"/>
      <c r="K67" s="66"/>
    </row>
    <row r="68" spans="1:11" ht="15" customHeight="1">
      <c r="A68" s="228" t="s">
        <v>1959</v>
      </c>
      <c r="B68" s="55">
        <v>68</v>
      </c>
      <c r="C68" s="85" t="s">
        <v>1707</v>
      </c>
      <c r="D68" s="69" t="s">
        <v>1857</v>
      </c>
      <c r="E68" s="69" t="s">
        <v>1953</v>
      </c>
      <c r="F68" s="223" t="s">
        <v>1868</v>
      </c>
      <c r="G68" s="69" t="s">
        <v>1857</v>
      </c>
      <c r="H68" s="69" t="s">
        <v>1954</v>
      </c>
      <c r="I68" s="102" t="s">
        <v>1781</v>
      </c>
      <c r="J68" s="66"/>
      <c r="K68" s="66"/>
    </row>
    <row r="69" spans="1:11" ht="15" customHeight="1">
      <c r="A69" s="228" t="s">
        <v>1960</v>
      </c>
      <c r="B69" s="55">
        <v>69</v>
      </c>
      <c r="C69" s="85" t="s">
        <v>1708</v>
      </c>
      <c r="D69" s="69" t="s">
        <v>2063</v>
      </c>
      <c r="E69" s="69" t="s">
        <v>2064</v>
      </c>
      <c r="F69" s="223" t="s">
        <v>1868</v>
      </c>
      <c r="G69" s="69" t="s">
        <v>1528</v>
      </c>
      <c r="H69" s="69" t="s">
        <v>1884</v>
      </c>
      <c r="I69" s="102" t="s">
        <v>1782</v>
      </c>
      <c r="J69" s="66"/>
      <c r="K69" s="66"/>
    </row>
    <row r="70" spans="1:11" ht="15" customHeight="1">
      <c r="A70" s="228" t="s">
        <v>1961</v>
      </c>
      <c r="B70" s="55">
        <v>70</v>
      </c>
      <c r="C70" s="85" t="s">
        <v>1705</v>
      </c>
      <c r="D70" s="69" t="s">
        <v>2067</v>
      </c>
      <c r="E70" s="69" t="s">
        <v>1529</v>
      </c>
      <c r="F70" s="223" t="s">
        <v>1868</v>
      </c>
      <c r="G70" s="69" t="s">
        <v>2068</v>
      </c>
      <c r="H70" s="69" t="s">
        <v>1932</v>
      </c>
      <c r="I70" s="102" t="s">
        <v>1783</v>
      </c>
      <c r="J70" s="66"/>
      <c r="K70" s="66"/>
    </row>
    <row r="71" spans="1:11" ht="15" customHeight="1">
      <c r="A71" s="228" t="s">
        <v>1962</v>
      </c>
      <c r="B71" s="55">
        <v>71</v>
      </c>
      <c r="C71" s="85" t="s">
        <v>1707</v>
      </c>
      <c r="D71" s="69" t="s">
        <v>2126</v>
      </c>
      <c r="E71" s="69" t="s">
        <v>2070</v>
      </c>
      <c r="F71" s="223" t="s">
        <v>1868</v>
      </c>
      <c r="G71" s="69" t="s">
        <v>2057</v>
      </c>
      <c r="H71" s="69" t="s">
        <v>1530</v>
      </c>
      <c r="I71" s="102" t="s">
        <v>1784</v>
      </c>
      <c r="J71" s="66"/>
      <c r="K71" s="66"/>
    </row>
    <row r="72" spans="1:11" ht="15" customHeight="1">
      <c r="A72" s="228" t="s">
        <v>1963</v>
      </c>
      <c r="B72" s="55">
        <v>72</v>
      </c>
      <c r="C72" s="85" t="s">
        <v>1705</v>
      </c>
      <c r="D72" s="69" t="s">
        <v>1531</v>
      </c>
      <c r="E72" s="69" t="s">
        <v>2143</v>
      </c>
      <c r="F72" s="223" t="s">
        <v>1868</v>
      </c>
      <c r="G72" s="69" t="s">
        <v>1531</v>
      </c>
      <c r="H72" s="69" t="s">
        <v>1532</v>
      </c>
      <c r="I72" s="102" t="s">
        <v>1785</v>
      </c>
      <c r="J72" s="66"/>
      <c r="K72" s="66"/>
    </row>
    <row r="73" spans="1:11" ht="15" customHeight="1">
      <c r="A73" s="228" t="s">
        <v>1964</v>
      </c>
      <c r="B73" s="55">
        <v>73</v>
      </c>
      <c r="C73" s="85" t="s">
        <v>1706</v>
      </c>
      <c r="D73" s="69" t="s">
        <v>1709</v>
      </c>
      <c r="E73" s="69" t="s">
        <v>1757</v>
      </c>
      <c r="F73" s="223" t="s">
        <v>1868</v>
      </c>
      <c r="G73" s="69" t="s">
        <v>1976</v>
      </c>
      <c r="H73" s="69" t="s">
        <v>1871</v>
      </c>
      <c r="I73" s="102" t="s">
        <v>1786</v>
      </c>
      <c r="J73" s="66"/>
      <c r="K73" s="66"/>
    </row>
    <row r="74" spans="1:11" ht="15" customHeight="1">
      <c r="A74" s="228" t="s">
        <v>1966</v>
      </c>
      <c r="B74" s="55">
        <v>74</v>
      </c>
      <c r="C74" s="85" t="s">
        <v>1705</v>
      </c>
      <c r="D74" s="69" t="s">
        <v>1533</v>
      </c>
      <c r="E74" s="69" t="s">
        <v>1534</v>
      </c>
      <c r="F74" s="223" t="s">
        <v>1868</v>
      </c>
      <c r="G74" s="69" t="s">
        <v>1533</v>
      </c>
      <c r="H74" s="69" t="s">
        <v>1535</v>
      </c>
      <c r="I74" s="102" t="s">
        <v>1787</v>
      </c>
      <c r="J74" s="66"/>
      <c r="K74" s="66"/>
    </row>
    <row r="75" spans="1:11" ht="15" customHeight="1">
      <c r="A75" s="228" t="s">
        <v>1967</v>
      </c>
      <c r="B75" s="55">
        <v>75</v>
      </c>
      <c r="C75" s="85" t="s">
        <v>1708</v>
      </c>
      <c r="D75" s="69" t="s">
        <v>1710</v>
      </c>
      <c r="E75" s="69" t="s">
        <v>2065</v>
      </c>
      <c r="F75" s="223" t="s">
        <v>1868</v>
      </c>
      <c r="G75" s="69" t="s">
        <v>1710</v>
      </c>
      <c r="H75" s="69" t="s">
        <v>1932</v>
      </c>
      <c r="I75" s="102" t="s">
        <v>1788</v>
      </c>
      <c r="J75" s="66"/>
      <c r="K75" s="66"/>
    </row>
    <row r="76" spans="1:11" ht="15" customHeight="1">
      <c r="A76" s="228" t="s">
        <v>1969</v>
      </c>
      <c r="B76" s="55">
        <v>76</v>
      </c>
      <c r="C76" s="85" t="s">
        <v>1705</v>
      </c>
      <c r="D76" s="69" t="s">
        <v>2079</v>
      </c>
      <c r="E76" s="69" t="s">
        <v>1536</v>
      </c>
      <c r="F76" s="223" t="s">
        <v>1868</v>
      </c>
      <c r="G76" s="69"/>
      <c r="H76" s="69" t="s">
        <v>1532</v>
      </c>
      <c r="I76" s="102" t="s">
        <v>1789</v>
      </c>
      <c r="J76" s="66"/>
      <c r="K76" s="66"/>
    </row>
    <row r="77" spans="1:11" ht="15" customHeight="1">
      <c r="A77" s="228" t="s">
        <v>1970</v>
      </c>
      <c r="B77" s="55">
        <v>77</v>
      </c>
      <c r="C77" s="85" t="s">
        <v>1705</v>
      </c>
      <c r="D77" s="69" t="s">
        <v>2030</v>
      </c>
      <c r="E77" s="69" t="s">
        <v>2093</v>
      </c>
      <c r="F77" s="223" t="s">
        <v>1868</v>
      </c>
      <c r="G77" s="69" t="s">
        <v>1537</v>
      </c>
      <c r="H77" s="69" t="s">
        <v>1932</v>
      </c>
      <c r="I77" s="102" t="s">
        <v>1790</v>
      </c>
      <c r="J77" s="66"/>
      <c r="K77" s="66"/>
    </row>
    <row r="78" spans="1:11" ht="15" customHeight="1">
      <c r="A78" s="228" t="s">
        <v>1972</v>
      </c>
      <c r="B78" s="55">
        <v>78</v>
      </c>
      <c r="C78" s="85" t="s">
        <v>1707</v>
      </c>
      <c r="D78" s="69" t="s">
        <v>1760</v>
      </c>
      <c r="E78" s="69" t="s">
        <v>1761</v>
      </c>
      <c r="F78" s="223" t="s">
        <v>1868</v>
      </c>
      <c r="G78" s="69" t="s">
        <v>1760</v>
      </c>
      <c r="H78" s="69" t="s">
        <v>1911</v>
      </c>
      <c r="I78" s="102" t="s">
        <v>1792</v>
      </c>
      <c r="J78" s="66"/>
      <c r="K78" s="66"/>
    </row>
    <row r="79" spans="1:11" ht="15" customHeight="1">
      <c r="A79" s="228" t="s">
        <v>1974</v>
      </c>
      <c r="B79" s="55">
        <v>79</v>
      </c>
      <c r="C79" s="85" t="s">
        <v>1706</v>
      </c>
      <c r="D79" s="69" t="s">
        <v>2109</v>
      </c>
      <c r="E79" s="69" t="s">
        <v>1764</v>
      </c>
      <c r="F79" s="223" t="s">
        <v>1868</v>
      </c>
      <c r="G79" s="69" t="s">
        <v>1538</v>
      </c>
      <c r="H79" s="69" t="s">
        <v>1871</v>
      </c>
      <c r="I79" s="102" t="s">
        <v>1793</v>
      </c>
      <c r="J79" s="66"/>
      <c r="K79" s="66"/>
    </row>
    <row r="80" spans="1:11" ht="15" customHeight="1">
      <c r="A80" s="228" t="s">
        <v>1975</v>
      </c>
      <c r="B80" s="55">
        <v>80</v>
      </c>
      <c r="C80" s="85" t="s">
        <v>1708</v>
      </c>
      <c r="D80" s="69" t="s">
        <v>2069</v>
      </c>
      <c r="E80" s="69" t="s">
        <v>2153</v>
      </c>
      <c r="F80" s="223" t="s">
        <v>1868</v>
      </c>
      <c r="G80" s="69" t="s">
        <v>1539</v>
      </c>
      <c r="H80" s="69" t="s">
        <v>1884</v>
      </c>
      <c r="I80" s="102" t="s">
        <v>1794</v>
      </c>
      <c r="J80" s="66"/>
      <c r="K80" s="66"/>
    </row>
    <row r="81" spans="1:11" ht="15" customHeight="1">
      <c r="A81" s="228" t="s">
        <v>1977</v>
      </c>
      <c r="B81" s="55">
        <v>81</v>
      </c>
      <c r="C81" s="85" t="s">
        <v>1707</v>
      </c>
      <c r="D81" s="69" t="s">
        <v>1540</v>
      </c>
      <c r="E81" s="69" t="s">
        <v>1541</v>
      </c>
      <c r="F81" s="223" t="s">
        <v>1868</v>
      </c>
      <c r="G81" s="69"/>
      <c r="H81" s="69" t="s">
        <v>1508</v>
      </c>
      <c r="I81" s="102" t="s">
        <v>1795</v>
      </c>
      <c r="J81" s="66"/>
      <c r="K81" s="66"/>
    </row>
    <row r="82" spans="1:11" ht="15" customHeight="1">
      <c r="A82" s="228" t="s">
        <v>1978</v>
      </c>
      <c r="B82" s="55">
        <v>82</v>
      </c>
      <c r="C82" s="85" t="s">
        <v>1708</v>
      </c>
      <c r="D82" s="69" t="s">
        <v>1542</v>
      </c>
      <c r="E82" s="69" t="s">
        <v>1543</v>
      </c>
      <c r="F82" s="223" t="s">
        <v>1868</v>
      </c>
      <c r="G82" s="69" t="s">
        <v>1542</v>
      </c>
      <c r="H82" s="69" t="s">
        <v>1965</v>
      </c>
      <c r="I82" s="102" t="s">
        <v>1796</v>
      </c>
      <c r="J82" s="66"/>
      <c r="K82" s="66"/>
    </row>
    <row r="83" spans="1:11" ht="15" customHeight="1">
      <c r="A83" s="228" t="s">
        <v>1979</v>
      </c>
      <c r="B83" s="55">
        <v>83</v>
      </c>
      <c r="C83" s="85" t="s">
        <v>1705</v>
      </c>
      <c r="D83" s="69" t="s">
        <v>1544</v>
      </c>
      <c r="E83" s="69" t="s">
        <v>2154</v>
      </c>
      <c r="F83" s="223" t="s">
        <v>1868</v>
      </c>
      <c r="G83" s="69" t="s">
        <v>1544</v>
      </c>
      <c r="H83" s="69" t="s">
        <v>1934</v>
      </c>
      <c r="I83" s="102" t="s">
        <v>1797</v>
      </c>
      <c r="J83" s="66"/>
      <c r="K83" s="66"/>
    </row>
    <row r="84" spans="1:11" ht="15" customHeight="1">
      <c r="A84" s="228" t="s">
        <v>1980</v>
      </c>
      <c r="B84" s="55">
        <v>84</v>
      </c>
      <c r="C84" s="85" t="s">
        <v>1707</v>
      </c>
      <c r="D84" s="69" t="s">
        <v>2074</v>
      </c>
      <c r="E84" s="69" t="s">
        <v>2075</v>
      </c>
      <c r="F84" s="223" t="s">
        <v>1868</v>
      </c>
      <c r="G84" s="69" t="s">
        <v>1878</v>
      </c>
      <c r="H84" s="69" t="s">
        <v>1928</v>
      </c>
      <c r="I84" s="102" t="s">
        <v>1798</v>
      </c>
      <c r="J84" s="66"/>
      <c r="K84" s="66"/>
    </row>
    <row r="85" spans="1:11" ht="15" customHeight="1">
      <c r="A85" s="228" t="s">
        <v>1981</v>
      </c>
      <c r="B85" s="55">
        <v>85</v>
      </c>
      <c r="C85" s="85" t="s">
        <v>1730</v>
      </c>
      <c r="D85" s="69" t="s">
        <v>1545</v>
      </c>
      <c r="E85" s="69" t="s">
        <v>1546</v>
      </c>
      <c r="F85" s="223" t="s">
        <v>1868</v>
      </c>
      <c r="G85" s="69" t="s">
        <v>1878</v>
      </c>
      <c r="H85" s="69" t="s">
        <v>1526</v>
      </c>
      <c r="I85" s="102" t="s">
        <v>1799</v>
      </c>
      <c r="J85" s="66"/>
      <c r="K85" s="66"/>
    </row>
    <row r="86" spans="1:11" ht="15" customHeight="1">
      <c r="A86" s="228" t="s">
        <v>1982</v>
      </c>
      <c r="B86" s="55">
        <v>86</v>
      </c>
      <c r="C86" s="85" t="s">
        <v>1705</v>
      </c>
      <c r="D86" s="69" t="s">
        <v>2080</v>
      </c>
      <c r="E86" s="69" t="s">
        <v>1547</v>
      </c>
      <c r="F86" s="223" t="s">
        <v>1868</v>
      </c>
      <c r="G86" s="69" t="s">
        <v>2068</v>
      </c>
      <c r="H86" s="69" t="s">
        <v>1548</v>
      </c>
      <c r="I86" s="102" t="s">
        <v>1802</v>
      </c>
      <c r="J86" s="66"/>
      <c r="K86" s="66"/>
    </row>
    <row r="87" spans="1:11" ht="15" customHeight="1">
      <c r="A87" s="228" t="s">
        <v>1983</v>
      </c>
      <c r="B87" s="55">
        <v>88</v>
      </c>
      <c r="C87" s="85" t="s">
        <v>1730</v>
      </c>
      <c r="D87" s="69" t="s">
        <v>2105</v>
      </c>
      <c r="E87" s="69" t="s">
        <v>2106</v>
      </c>
      <c r="F87" s="223" t="s">
        <v>1868</v>
      </c>
      <c r="G87" s="69"/>
      <c r="H87" s="69" t="s">
        <v>1550</v>
      </c>
      <c r="I87" s="102" t="s">
        <v>1805</v>
      </c>
      <c r="J87" s="66"/>
      <c r="K87" s="66"/>
    </row>
    <row r="88" spans="1:11" ht="15" customHeight="1">
      <c r="A88" s="228" t="s">
        <v>1984</v>
      </c>
      <c r="B88" s="55">
        <v>89</v>
      </c>
      <c r="C88" s="85" t="s">
        <v>1729</v>
      </c>
      <c r="D88" s="69" t="s">
        <v>1803</v>
      </c>
      <c r="E88" s="69" t="s">
        <v>1804</v>
      </c>
      <c r="F88" s="223" t="s">
        <v>1868</v>
      </c>
      <c r="G88" s="69" t="s">
        <v>1803</v>
      </c>
      <c r="H88" s="69" t="s">
        <v>1879</v>
      </c>
      <c r="I88" s="102" t="s">
        <v>1807</v>
      </c>
      <c r="J88" s="66"/>
      <c r="K88" s="66"/>
    </row>
    <row r="89" spans="1:11" ht="15" customHeight="1">
      <c r="A89" s="228" t="s">
        <v>1985</v>
      </c>
      <c r="B89" s="55">
        <v>90</v>
      </c>
      <c r="C89" s="85" t="s">
        <v>1708</v>
      </c>
      <c r="D89" s="69" t="s">
        <v>2096</v>
      </c>
      <c r="E89" s="69" t="s">
        <v>2155</v>
      </c>
      <c r="F89" s="223" t="s">
        <v>1868</v>
      </c>
      <c r="G89" s="69" t="s">
        <v>1513</v>
      </c>
      <c r="H89" s="69" t="s">
        <v>1965</v>
      </c>
      <c r="I89" s="102" t="s">
        <v>1808</v>
      </c>
      <c r="J89" s="66"/>
      <c r="K89" s="66"/>
    </row>
    <row r="90" spans="1:11" ht="15" customHeight="1">
      <c r="A90" s="228" t="s">
        <v>1986</v>
      </c>
      <c r="B90" s="55">
        <v>91</v>
      </c>
      <c r="C90" s="85" t="s">
        <v>1707</v>
      </c>
      <c r="D90" s="69" t="s">
        <v>1806</v>
      </c>
      <c r="E90" s="69" t="s">
        <v>1551</v>
      </c>
      <c r="F90" s="223" t="s">
        <v>1868</v>
      </c>
      <c r="G90" s="69" t="s">
        <v>1806</v>
      </c>
      <c r="H90" s="69" t="s">
        <v>1911</v>
      </c>
      <c r="I90" s="102" t="s">
        <v>1809</v>
      </c>
      <c r="J90" s="66"/>
      <c r="K90" s="66"/>
    </row>
    <row r="91" spans="1:11" ht="15" customHeight="1">
      <c r="A91" s="228" t="s">
        <v>1987</v>
      </c>
      <c r="B91" s="55">
        <v>93</v>
      </c>
      <c r="C91" s="85" t="s">
        <v>1730</v>
      </c>
      <c r="D91" s="69" t="s">
        <v>2071</v>
      </c>
      <c r="E91" s="69" t="s">
        <v>2072</v>
      </c>
      <c r="F91" s="223" t="s">
        <v>1868</v>
      </c>
      <c r="G91" s="69" t="s">
        <v>2071</v>
      </c>
      <c r="H91" s="69" t="s">
        <v>1553</v>
      </c>
      <c r="I91" s="102" t="s">
        <v>1810</v>
      </c>
      <c r="J91" s="66"/>
      <c r="K91" s="66"/>
    </row>
    <row r="92" spans="1:11" ht="15" customHeight="1">
      <c r="A92" s="228" t="s">
        <v>1988</v>
      </c>
      <c r="B92" s="55">
        <v>94</v>
      </c>
      <c r="C92" s="85" t="s">
        <v>1707</v>
      </c>
      <c r="D92" s="69" t="s">
        <v>1554</v>
      </c>
      <c r="E92" s="69" t="s">
        <v>1555</v>
      </c>
      <c r="F92" s="223" t="s">
        <v>1868</v>
      </c>
      <c r="G92" s="69" t="s">
        <v>1556</v>
      </c>
      <c r="H92" s="69" t="s">
        <v>1557</v>
      </c>
      <c r="I92" s="102" t="s">
        <v>1812</v>
      </c>
      <c r="J92" s="66"/>
      <c r="K92" s="66"/>
    </row>
    <row r="93" spans="1:11" ht="15" customHeight="1">
      <c r="A93" s="228" t="s">
        <v>1989</v>
      </c>
      <c r="B93" s="55">
        <v>95</v>
      </c>
      <c r="C93" s="85" t="s">
        <v>1705</v>
      </c>
      <c r="D93" s="69" t="s">
        <v>2081</v>
      </c>
      <c r="E93" s="69" t="s">
        <v>2082</v>
      </c>
      <c r="F93" s="223" t="s">
        <v>1868</v>
      </c>
      <c r="G93" s="69" t="s">
        <v>2081</v>
      </c>
      <c r="H93" s="69" t="s">
        <v>1558</v>
      </c>
      <c r="I93" s="102" t="s">
        <v>1813</v>
      </c>
      <c r="J93" s="66"/>
      <c r="K93" s="66"/>
    </row>
    <row r="94" spans="1:11" ht="15" customHeight="1">
      <c r="A94" s="228" t="s">
        <v>1990</v>
      </c>
      <c r="B94" s="55">
        <v>96</v>
      </c>
      <c r="C94" s="85" t="s">
        <v>1705</v>
      </c>
      <c r="D94" s="69" t="s">
        <v>2141</v>
      </c>
      <c r="E94" s="69" t="s">
        <v>1560</v>
      </c>
      <c r="F94" s="223" t="s">
        <v>1868</v>
      </c>
      <c r="G94" s="69" t="s">
        <v>1561</v>
      </c>
      <c r="H94" s="69" t="s">
        <v>1884</v>
      </c>
      <c r="I94" s="102" t="s">
        <v>1816</v>
      </c>
      <c r="J94" s="66"/>
      <c r="K94" s="66"/>
    </row>
    <row r="95" spans="1:11" ht="15" customHeight="1">
      <c r="A95" s="228" t="s">
        <v>1991</v>
      </c>
      <c r="B95" s="55">
        <v>97</v>
      </c>
      <c r="C95" s="85" t="s">
        <v>1707</v>
      </c>
      <c r="D95" s="69" t="s">
        <v>1971</v>
      </c>
      <c r="E95" s="69" t="s">
        <v>2158</v>
      </c>
      <c r="F95" s="223" t="s">
        <v>1868</v>
      </c>
      <c r="G95" s="69" t="s">
        <v>1774</v>
      </c>
      <c r="H95" s="69" t="s">
        <v>1949</v>
      </c>
      <c r="I95" s="102" t="s">
        <v>1819</v>
      </c>
      <c r="J95" s="66"/>
      <c r="K95" s="66"/>
    </row>
    <row r="96" spans="1:11" ht="15" customHeight="1">
      <c r="A96" s="228" t="s">
        <v>1992</v>
      </c>
      <c r="B96" s="55">
        <v>98</v>
      </c>
      <c r="C96" s="85" t="s">
        <v>1708</v>
      </c>
      <c r="D96" s="69" t="s">
        <v>2099</v>
      </c>
      <c r="E96" s="69" t="s">
        <v>1562</v>
      </c>
      <c r="F96" s="223" t="s">
        <v>1868</v>
      </c>
      <c r="G96" s="69" t="s">
        <v>1513</v>
      </c>
      <c r="H96" s="69" t="s">
        <v>1884</v>
      </c>
      <c r="I96" s="102" t="s">
        <v>1820</v>
      </c>
      <c r="J96" s="66"/>
      <c r="K96" s="66"/>
    </row>
    <row r="97" spans="1:11" ht="15" customHeight="1">
      <c r="A97" s="228" t="s">
        <v>1993</v>
      </c>
      <c r="B97" s="55">
        <v>99</v>
      </c>
      <c r="C97" s="85" t="s">
        <v>1707</v>
      </c>
      <c r="D97" s="69" t="s">
        <v>2037</v>
      </c>
      <c r="E97" s="69" t="s">
        <v>2038</v>
      </c>
      <c r="F97" s="223" t="s">
        <v>1868</v>
      </c>
      <c r="G97" s="69"/>
      <c r="H97" s="69" t="s">
        <v>1911</v>
      </c>
      <c r="I97" s="102" t="s">
        <v>1821</v>
      </c>
      <c r="J97" s="66"/>
      <c r="K97" s="66"/>
    </row>
    <row r="98" spans="1:11" ht="15" customHeight="1">
      <c r="A98" s="228" t="s">
        <v>1995</v>
      </c>
      <c r="B98" s="55">
        <v>100</v>
      </c>
      <c r="C98" s="85" t="s">
        <v>1708</v>
      </c>
      <c r="D98" s="69" t="s">
        <v>1564</v>
      </c>
      <c r="E98" s="69" t="s">
        <v>1565</v>
      </c>
      <c r="F98" s="223" t="s">
        <v>1868</v>
      </c>
      <c r="G98" s="69" t="s">
        <v>1564</v>
      </c>
      <c r="H98" s="69" t="s">
        <v>1965</v>
      </c>
      <c r="I98" s="102" t="s">
        <v>1824</v>
      </c>
      <c r="J98" s="66"/>
      <c r="K98" s="66"/>
    </row>
    <row r="99" spans="1:11" ht="15" customHeight="1">
      <c r="A99" s="228" t="s">
        <v>1996</v>
      </c>
      <c r="B99" s="55">
        <v>101</v>
      </c>
      <c r="C99" s="85" t="s">
        <v>1708</v>
      </c>
      <c r="D99" s="69" t="s">
        <v>1814</v>
      </c>
      <c r="E99" s="69" t="s">
        <v>1815</v>
      </c>
      <c r="F99" s="223" t="s">
        <v>1868</v>
      </c>
      <c r="G99" s="69" t="s">
        <v>1814</v>
      </c>
      <c r="H99" s="69" t="s">
        <v>1549</v>
      </c>
      <c r="I99" s="102" t="s">
        <v>1825</v>
      </c>
      <c r="J99" s="66"/>
      <c r="K99" s="66"/>
    </row>
    <row r="100" spans="1:11" ht="15" customHeight="1">
      <c r="A100" s="228" t="s">
        <v>1997</v>
      </c>
      <c r="B100" s="55">
        <v>102</v>
      </c>
      <c r="C100" s="85" t="s">
        <v>1730</v>
      </c>
      <c r="D100" s="69" t="s">
        <v>2073</v>
      </c>
      <c r="E100" s="69" t="s">
        <v>2076</v>
      </c>
      <c r="F100" s="223" t="s">
        <v>1868</v>
      </c>
      <c r="G100" s="69" t="s">
        <v>1942</v>
      </c>
      <c r="H100" s="69" t="s">
        <v>1553</v>
      </c>
      <c r="I100" s="102" t="s">
        <v>1826</v>
      </c>
      <c r="J100" s="66"/>
      <c r="K100" s="66"/>
    </row>
    <row r="101" spans="1:11" ht="15" customHeight="1">
      <c r="A101" s="228" t="s">
        <v>1998</v>
      </c>
      <c r="B101" s="55">
        <v>103</v>
      </c>
      <c r="C101" s="85" t="s">
        <v>1729</v>
      </c>
      <c r="D101" s="69" t="s">
        <v>1800</v>
      </c>
      <c r="E101" s="69" t="s">
        <v>1801</v>
      </c>
      <c r="F101" s="223" t="s">
        <v>1868</v>
      </c>
      <c r="G101" s="69" t="s">
        <v>1800</v>
      </c>
      <c r="H101" s="69" t="s">
        <v>1508</v>
      </c>
      <c r="I101" s="102" t="s">
        <v>1827</v>
      </c>
      <c r="J101" s="66"/>
      <c r="K101" s="66"/>
    </row>
    <row r="102" spans="1:11" ht="15" customHeight="1">
      <c r="A102" s="228" t="s">
        <v>1999</v>
      </c>
      <c r="B102" s="55">
        <v>104</v>
      </c>
      <c r="C102" s="85" t="s">
        <v>1706</v>
      </c>
      <c r="D102" s="69" t="s">
        <v>2041</v>
      </c>
      <c r="E102" s="69" t="s">
        <v>2043</v>
      </c>
      <c r="F102" s="223" t="s">
        <v>1868</v>
      </c>
      <c r="G102" s="69" t="s">
        <v>2041</v>
      </c>
      <c r="H102" s="69" t="s">
        <v>2042</v>
      </c>
      <c r="I102" s="102" t="s">
        <v>1828</v>
      </c>
      <c r="J102" s="66"/>
      <c r="K102" s="66"/>
    </row>
    <row r="103" spans="1:11" ht="15" customHeight="1">
      <c r="A103" s="228" t="s">
        <v>2000</v>
      </c>
      <c r="B103" s="55">
        <v>105</v>
      </c>
      <c r="C103" s="85" t="s">
        <v>1705</v>
      </c>
      <c r="D103" s="69" t="s">
        <v>1571</v>
      </c>
      <c r="E103" s="69" t="s">
        <v>1572</v>
      </c>
      <c r="F103" s="223" t="s">
        <v>1868</v>
      </c>
      <c r="G103" s="69" t="s">
        <v>1573</v>
      </c>
      <c r="H103" s="69" t="s">
        <v>1532</v>
      </c>
      <c r="I103" s="102" t="s">
        <v>1829</v>
      </c>
      <c r="J103" s="66"/>
      <c r="K103" s="66"/>
    </row>
    <row r="104" spans="1:11" ht="15" customHeight="1">
      <c r="A104" s="228" t="s">
        <v>2001</v>
      </c>
      <c r="B104" s="55">
        <v>106</v>
      </c>
      <c r="C104" s="85" t="s">
        <v>1730</v>
      </c>
      <c r="D104" s="69" t="s">
        <v>1758</v>
      </c>
      <c r="E104" s="69" t="s">
        <v>1575</v>
      </c>
      <c r="F104" s="223" t="s">
        <v>1868</v>
      </c>
      <c r="G104" s="69" t="s">
        <v>1759</v>
      </c>
      <c r="H104" s="69" t="s">
        <v>1576</v>
      </c>
      <c r="I104" s="102" t="s">
        <v>2140</v>
      </c>
      <c r="J104" s="66"/>
      <c r="K104" s="66"/>
    </row>
    <row r="105" spans="1:11" ht="15" customHeight="1">
      <c r="A105" s="228" t="s">
        <v>2002</v>
      </c>
      <c r="B105" s="55">
        <v>107</v>
      </c>
      <c r="C105" s="85" t="s">
        <v>1708</v>
      </c>
      <c r="D105" s="69" t="s">
        <v>2100</v>
      </c>
      <c r="E105" s="69" t="s">
        <v>1578</v>
      </c>
      <c r="F105" s="223" t="s">
        <v>1868</v>
      </c>
      <c r="G105" s="69" t="s">
        <v>1513</v>
      </c>
      <c r="H105" s="69" t="s">
        <v>1549</v>
      </c>
      <c r="I105" s="102" t="s">
        <v>1563</v>
      </c>
      <c r="J105" s="66"/>
      <c r="K105" s="66"/>
    </row>
    <row r="106" spans="1:11" ht="15" customHeight="1">
      <c r="A106" s="228" t="s">
        <v>2003</v>
      </c>
      <c r="B106" s="55">
        <v>108</v>
      </c>
      <c r="C106" s="85" t="s">
        <v>1729</v>
      </c>
      <c r="D106" s="69" t="s">
        <v>1862</v>
      </c>
      <c r="E106" s="69" t="s">
        <v>1994</v>
      </c>
      <c r="F106" s="223" t="s">
        <v>1868</v>
      </c>
      <c r="G106" s="69" t="s">
        <v>1878</v>
      </c>
      <c r="H106" s="69" t="s">
        <v>1869</v>
      </c>
      <c r="I106" s="102" t="s">
        <v>1566</v>
      </c>
      <c r="J106" s="66"/>
      <c r="K106" s="66"/>
    </row>
    <row r="107" spans="1:11" ht="15" customHeight="1">
      <c r="A107" s="228" t="s">
        <v>2005</v>
      </c>
      <c r="B107" s="55">
        <v>110</v>
      </c>
      <c r="C107" s="85" t="s">
        <v>1705</v>
      </c>
      <c r="D107" s="69" t="s">
        <v>1582</v>
      </c>
      <c r="E107" s="69" t="s">
        <v>2161</v>
      </c>
      <c r="F107" s="223" t="s">
        <v>1868</v>
      </c>
      <c r="G107" s="69" t="s">
        <v>1583</v>
      </c>
      <c r="H107" s="69" t="s">
        <v>1932</v>
      </c>
      <c r="I107" s="102" t="s">
        <v>1567</v>
      </c>
      <c r="J107" s="66"/>
      <c r="K107" s="66"/>
    </row>
    <row r="108" spans="1:11" ht="15" customHeight="1">
      <c r="A108" s="228" t="s">
        <v>2006</v>
      </c>
      <c r="B108" s="55">
        <v>111</v>
      </c>
      <c r="C108" s="85" t="s">
        <v>1708</v>
      </c>
      <c r="D108" s="69" t="s">
        <v>1585</v>
      </c>
      <c r="E108" s="69" t="s">
        <v>1586</v>
      </c>
      <c r="F108" s="223" t="s">
        <v>1868</v>
      </c>
      <c r="G108" s="69" t="s">
        <v>1585</v>
      </c>
      <c r="H108" s="69" t="s">
        <v>1884</v>
      </c>
      <c r="I108" s="102" t="s">
        <v>1568</v>
      </c>
      <c r="J108" s="66"/>
      <c r="K108" s="66"/>
    </row>
    <row r="109" spans="1:11" ht="15" customHeight="1">
      <c r="A109" s="228" t="s">
        <v>2007</v>
      </c>
      <c r="B109" s="55">
        <v>112</v>
      </c>
      <c r="C109" s="85" t="s">
        <v>1730</v>
      </c>
      <c r="D109" s="69" t="s">
        <v>1588</v>
      </c>
      <c r="E109" s="69" t="s">
        <v>1589</v>
      </c>
      <c r="F109" s="223" t="s">
        <v>1868</v>
      </c>
      <c r="G109" s="69" t="s">
        <v>1590</v>
      </c>
      <c r="H109" s="69" t="s">
        <v>1550</v>
      </c>
      <c r="I109" s="102" t="s">
        <v>1569</v>
      </c>
      <c r="J109" s="66"/>
      <c r="K109" s="66"/>
    </row>
    <row r="110" spans="1:11" ht="15" customHeight="1">
      <c r="A110" s="228" t="s">
        <v>2008</v>
      </c>
      <c r="B110" s="55">
        <v>113</v>
      </c>
      <c r="C110" s="85" t="s">
        <v>1729</v>
      </c>
      <c r="D110" s="69" t="s">
        <v>1860</v>
      </c>
      <c r="E110" s="69" t="s">
        <v>2159</v>
      </c>
      <c r="F110" s="223" t="s">
        <v>1868</v>
      </c>
      <c r="G110" s="69" t="s">
        <v>1878</v>
      </c>
      <c r="H110" s="69" t="s">
        <v>1954</v>
      </c>
      <c r="I110" s="102" t="s">
        <v>1570</v>
      </c>
      <c r="J110" s="66"/>
      <c r="K110" s="66"/>
    </row>
    <row r="111" spans="1:11" ht="15" customHeight="1">
      <c r="A111" s="228" t="s">
        <v>2009</v>
      </c>
      <c r="B111" s="55">
        <v>114</v>
      </c>
      <c r="C111" s="85" t="s">
        <v>1706</v>
      </c>
      <c r="D111" s="69" t="s">
        <v>1791</v>
      </c>
      <c r="E111" s="69" t="s">
        <v>1791</v>
      </c>
      <c r="F111" s="223" t="s">
        <v>1868</v>
      </c>
      <c r="G111" s="69" t="s">
        <v>1791</v>
      </c>
      <c r="H111" s="69" t="s">
        <v>1508</v>
      </c>
      <c r="I111" s="102" t="s">
        <v>1574</v>
      </c>
      <c r="J111" s="66"/>
      <c r="K111" s="66"/>
    </row>
    <row r="112" spans="1:11" ht="15" customHeight="1">
      <c r="A112" s="228" t="s">
        <v>2010</v>
      </c>
      <c r="B112" s="55">
        <v>115</v>
      </c>
      <c r="C112" s="85" t="s">
        <v>1730</v>
      </c>
      <c r="D112" s="69" t="s">
        <v>2077</v>
      </c>
      <c r="E112" s="69" t="s">
        <v>2132</v>
      </c>
      <c r="F112" s="223" t="s">
        <v>1868</v>
      </c>
      <c r="G112" s="69" t="s">
        <v>2102</v>
      </c>
      <c r="H112" s="69" t="s">
        <v>2078</v>
      </c>
      <c r="I112" s="102" t="s">
        <v>1577</v>
      </c>
      <c r="J112" s="66"/>
      <c r="K112" s="66"/>
    </row>
    <row r="113" spans="1:11" ht="15" customHeight="1">
      <c r="A113" s="228" t="s">
        <v>2011</v>
      </c>
      <c r="B113" s="55">
        <v>116</v>
      </c>
      <c r="C113" s="85" t="s">
        <v>1730</v>
      </c>
      <c r="D113" s="69" t="s">
        <v>1702</v>
      </c>
      <c r="E113" s="69" t="s">
        <v>2160</v>
      </c>
      <c r="F113" s="223" t="s">
        <v>1868</v>
      </c>
      <c r="G113" s="69"/>
      <c r="H113" s="69" t="s">
        <v>1526</v>
      </c>
      <c r="I113" s="102" t="s">
        <v>1579</v>
      </c>
      <c r="J113" s="66"/>
      <c r="K113" s="66"/>
    </row>
    <row r="114" spans="1:11" ht="15" customHeight="1">
      <c r="A114" s="228" t="s">
        <v>2012</v>
      </c>
      <c r="B114" s="55">
        <v>117</v>
      </c>
      <c r="C114" s="85" t="s">
        <v>1708</v>
      </c>
      <c r="D114" s="69" t="s">
        <v>1596</v>
      </c>
      <c r="E114" s="69" t="s">
        <v>1597</v>
      </c>
      <c r="F114" s="223" t="s">
        <v>1868</v>
      </c>
      <c r="G114" s="69" t="s">
        <v>2068</v>
      </c>
      <c r="H114" s="69" t="s">
        <v>1932</v>
      </c>
      <c r="I114" s="102" t="s">
        <v>1580</v>
      </c>
      <c r="J114" s="66"/>
      <c r="K114" s="66"/>
    </row>
    <row r="115" spans="1:11" ht="15" customHeight="1">
      <c r="A115" s="228" t="s">
        <v>2013</v>
      </c>
      <c r="B115" s="55">
        <v>119</v>
      </c>
      <c r="C115" s="85" t="s">
        <v>1706</v>
      </c>
      <c r="D115" s="69" t="s">
        <v>2097</v>
      </c>
      <c r="E115" s="69" t="s">
        <v>2098</v>
      </c>
      <c r="F115" s="223" t="s">
        <v>1868</v>
      </c>
      <c r="G115" s="69" t="s">
        <v>2097</v>
      </c>
      <c r="H115" s="69" t="s">
        <v>1508</v>
      </c>
      <c r="I115" s="102" t="s">
        <v>1581</v>
      </c>
      <c r="J115" s="66"/>
      <c r="K115" s="66"/>
    </row>
    <row r="116" spans="1:11" ht="15" customHeight="1">
      <c r="A116" s="228" t="s">
        <v>2014</v>
      </c>
      <c r="B116" s="55">
        <v>121</v>
      </c>
      <c r="C116" s="85" t="s">
        <v>1729</v>
      </c>
      <c r="D116" s="69" t="s">
        <v>1602</v>
      </c>
      <c r="E116" s="69" t="s">
        <v>1603</v>
      </c>
      <c r="F116" s="223" t="s">
        <v>1868</v>
      </c>
      <c r="G116" s="69" t="s">
        <v>1602</v>
      </c>
      <c r="H116" s="69" t="s">
        <v>1911</v>
      </c>
      <c r="I116" s="102" t="s">
        <v>1584</v>
      </c>
      <c r="J116" s="66"/>
      <c r="K116" s="66"/>
    </row>
    <row r="117" spans="1:11" ht="15" customHeight="1">
      <c r="A117" s="228" t="s">
        <v>2015</v>
      </c>
      <c r="B117" s="55">
        <v>122</v>
      </c>
      <c r="C117" s="85" t="s">
        <v>1730</v>
      </c>
      <c r="D117" s="69" t="s">
        <v>1605</v>
      </c>
      <c r="E117" s="69" t="s">
        <v>2166</v>
      </c>
      <c r="F117" s="223" t="s">
        <v>1868</v>
      </c>
      <c r="G117" s="69" t="s">
        <v>1605</v>
      </c>
      <c r="H117" s="69" t="s">
        <v>1606</v>
      </c>
      <c r="I117" s="102" t="s">
        <v>1587</v>
      </c>
      <c r="J117" s="66"/>
      <c r="K117" s="66"/>
    </row>
    <row r="118" spans="1:11" ht="15" customHeight="1">
      <c r="A118" s="228" t="s">
        <v>2016</v>
      </c>
      <c r="B118" s="55">
        <v>123</v>
      </c>
      <c r="C118" s="85" t="s">
        <v>1730</v>
      </c>
      <c r="D118" s="69" t="s">
        <v>2104</v>
      </c>
      <c r="E118" s="69" t="s">
        <v>2103</v>
      </c>
      <c r="F118" s="223" t="s">
        <v>1868</v>
      </c>
      <c r="G118" s="69"/>
      <c r="H118" s="69" t="s">
        <v>1550</v>
      </c>
      <c r="I118" s="102" t="s">
        <v>1591</v>
      </c>
      <c r="J118" s="66"/>
      <c r="K118" s="66"/>
    </row>
    <row r="119" spans="1:11" ht="15" customHeight="1">
      <c r="A119" s="228" t="s">
        <v>2017</v>
      </c>
      <c r="B119" s="55">
        <v>124</v>
      </c>
      <c r="C119" s="85" t="s">
        <v>1707</v>
      </c>
      <c r="D119" s="69" t="s">
        <v>1609</v>
      </c>
      <c r="E119" s="69" t="s">
        <v>2144</v>
      </c>
      <c r="F119" s="223" t="s">
        <v>1868</v>
      </c>
      <c r="G119" s="69"/>
      <c r="H119" s="69" t="s">
        <v>1610</v>
      </c>
      <c r="I119" s="102" t="s">
        <v>1592</v>
      </c>
      <c r="J119" s="66"/>
      <c r="K119" s="66"/>
    </row>
    <row r="120" spans="1:11" ht="15" customHeight="1">
      <c r="A120" s="228" t="s">
        <v>2018</v>
      </c>
      <c r="B120" s="55">
        <v>125</v>
      </c>
      <c r="C120" s="85" t="s">
        <v>1707</v>
      </c>
      <c r="D120" s="69" t="s">
        <v>2090</v>
      </c>
      <c r="E120" s="69" t="s">
        <v>2091</v>
      </c>
      <c r="F120" s="223" t="s">
        <v>1868</v>
      </c>
      <c r="G120" s="69" t="s">
        <v>1612</v>
      </c>
      <c r="H120" s="69" t="s">
        <v>1949</v>
      </c>
      <c r="I120" s="102" t="s">
        <v>1593</v>
      </c>
      <c r="J120" s="66"/>
      <c r="K120" s="66"/>
    </row>
    <row r="121" spans="1:11" ht="15" customHeight="1">
      <c r="A121" s="228" t="s">
        <v>2019</v>
      </c>
      <c r="B121" s="55">
        <v>148</v>
      </c>
      <c r="C121" s="85" t="s">
        <v>1707</v>
      </c>
      <c r="D121" s="69" t="s">
        <v>2145</v>
      </c>
      <c r="E121" s="69" t="s">
        <v>2146</v>
      </c>
      <c r="F121" s="223" t="s">
        <v>1868</v>
      </c>
      <c r="G121" s="69" t="s">
        <v>2146</v>
      </c>
      <c r="H121" s="69" t="s">
        <v>1911</v>
      </c>
      <c r="I121" s="102" t="s">
        <v>1594</v>
      </c>
      <c r="J121" s="66"/>
      <c r="K121" s="66"/>
    </row>
    <row r="122" spans="1:11" ht="15" customHeight="1">
      <c r="A122" s="228" t="s">
        <v>2020</v>
      </c>
      <c r="B122" s="55">
        <v>126</v>
      </c>
      <c r="C122" s="85" t="s">
        <v>1706</v>
      </c>
      <c r="D122" s="69" t="s">
        <v>1614</v>
      </c>
      <c r="E122" s="69" t="s">
        <v>1615</v>
      </c>
      <c r="F122" s="223" t="s">
        <v>1868</v>
      </c>
      <c r="G122" s="69" t="s">
        <v>1615</v>
      </c>
      <c r="H122" s="69" t="s">
        <v>1936</v>
      </c>
      <c r="I122" s="102" t="s">
        <v>1595</v>
      </c>
      <c r="J122" s="66"/>
      <c r="K122" s="66"/>
    </row>
    <row r="123" spans="1:11" ht="15" customHeight="1">
      <c r="A123" s="228" t="s">
        <v>2021</v>
      </c>
      <c r="B123" s="55">
        <v>127</v>
      </c>
      <c r="C123" s="85" t="s">
        <v>1706</v>
      </c>
      <c r="D123" s="69" t="s">
        <v>1617</v>
      </c>
      <c r="E123" s="69" t="s">
        <v>2156</v>
      </c>
      <c r="F123" s="223" t="s">
        <v>1868</v>
      </c>
      <c r="G123" s="69" t="s">
        <v>1617</v>
      </c>
      <c r="H123" s="69" t="s">
        <v>1928</v>
      </c>
      <c r="I123" s="102" t="s">
        <v>1598</v>
      </c>
      <c r="J123" s="66"/>
      <c r="K123" s="66"/>
    </row>
    <row r="124" spans="1:11" ht="15" customHeight="1">
      <c r="A124" s="228" t="s">
        <v>2022</v>
      </c>
      <c r="B124" s="55">
        <v>128</v>
      </c>
      <c r="C124" s="85" t="s">
        <v>1706</v>
      </c>
      <c r="D124" s="69" t="s">
        <v>1811</v>
      </c>
      <c r="E124" s="69" t="s">
        <v>2133</v>
      </c>
      <c r="F124" s="223" t="s">
        <v>1868</v>
      </c>
      <c r="G124" s="69" t="s">
        <v>1916</v>
      </c>
      <c r="H124" s="69" t="s">
        <v>1879</v>
      </c>
      <c r="I124" s="102" t="s">
        <v>1599</v>
      </c>
      <c r="J124" s="66"/>
      <c r="K124" s="66"/>
    </row>
    <row r="125" spans="1:11" ht="15" customHeight="1">
      <c r="A125" s="228" t="s">
        <v>2023</v>
      </c>
      <c r="B125" s="55">
        <v>129</v>
      </c>
      <c r="C125" s="85" t="s">
        <v>1708</v>
      </c>
      <c r="D125" s="69" t="s">
        <v>1817</v>
      </c>
      <c r="E125" s="69" t="s">
        <v>1818</v>
      </c>
      <c r="F125" s="223" t="s">
        <v>1868</v>
      </c>
      <c r="G125" s="69" t="s">
        <v>1817</v>
      </c>
      <c r="H125" s="69" t="s">
        <v>1932</v>
      </c>
      <c r="I125" s="102" t="s">
        <v>1600</v>
      </c>
      <c r="J125" s="66"/>
      <c r="K125" s="66"/>
    </row>
    <row r="126" spans="1:11" ht="15" customHeight="1">
      <c r="A126" s="228" t="s">
        <v>2024</v>
      </c>
      <c r="B126" s="55">
        <v>130</v>
      </c>
      <c r="C126" s="85" t="s">
        <v>1708</v>
      </c>
      <c r="D126" s="69" t="s">
        <v>1621</v>
      </c>
      <c r="E126" s="69" t="s">
        <v>1622</v>
      </c>
      <c r="F126" s="223" t="s">
        <v>1868</v>
      </c>
      <c r="G126" s="69" t="s">
        <v>1623</v>
      </c>
      <c r="H126" s="69" t="s">
        <v>1896</v>
      </c>
      <c r="I126" s="102" t="s">
        <v>1601</v>
      </c>
      <c r="J126" s="66"/>
      <c r="K126" s="66"/>
    </row>
    <row r="127" spans="1:11" ht="15" customHeight="1">
      <c r="A127" s="228" t="s">
        <v>2025</v>
      </c>
      <c r="B127" s="55">
        <v>131</v>
      </c>
      <c r="C127" s="85" t="s">
        <v>1708</v>
      </c>
      <c r="D127" s="69" t="s">
        <v>1625</v>
      </c>
      <c r="E127" s="69" t="s">
        <v>1626</v>
      </c>
      <c r="F127" s="223" t="s">
        <v>1868</v>
      </c>
      <c r="G127" s="69" t="s">
        <v>1590</v>
      </c>
      <c r="H127" s="69" t="s">
        <v>1965</v>
      </c>
      <c r="I127" s="102" t="s">
        <v>1604</v>
      </c>
      <c r="J127" s="66"/>
      <c r="K127" s="66"/>
    </row>
    <row r="128" spans="1:11" ht="15" customHeight="1">
      <c r="A128" s="228" t="s">
        <v>2026</v>
      </c>
      <c r="B128" s="55">
        <v>132</v>
      </c>
      <c r="C128" s="85" t="s">
        <v>1708</v>
      </c>
      <c r="D128" s="69" t="s">
        <v>1628</v>
      </c>
      <c r="E128" s="69" t="s">
        <v>2167</v>
      </c>
      <c r="F128" s="223" t="s">
        <v>1868</v>
      </c>
      <c r="G128" s="69" t="s">
        <v>1628</v>
      </c>
      <c r="H128" s="69" t="s">
        <v>1549</v>
      </c>
      <c r="I128" s="102" t="s">
        <v>1607</v>
      </c>
      <c r="J128" s="66"/>
      <c r="K128" s="66"/>
    </row>
    <row r="129" spans="1:11" ht="15" customHeight="1">
      <c r="A129" s="228" t="s">
        <v>2027</v>
      </c>
      <c r="B129" s="55">
        <v>134</v>
      </c>
      <c r="C129" s="85" t="s">
        <v>1705</v>
      </c>
      <c r="D129" s="69" t="s">
        <v>1631</v>
      </c>
      <c r="E129" s="69" t="s">
        <v>1632</v>
      </c>
      <c r="F129" s="223" t="s">
        <v>1868</v>
      </c>
      <c r="G129" s="69"/>
      <c r="H129" s="69" t="s">
        <v>1535</v>
      </c>
      <c r="I129" s="102" t="s">
        <v>1608</v>
      </c>
      <c r="J129" s="66"/>
      <c r="K129" s="66"/>
    </row>
    <row r="130" spans="1:11" ht="15" customHeight="1">
      <c r="A130" s="228" t="s">
        <v>2028</v>
      </c>
      <c r="B130" s="55">
        <v>135</v>
      </c>
      <c r="C130" s="85" t="s">
        <v>1705</v>
      </c>
      <c r="D130" s="69" t="s">
        <v>1634</v>
      </c>
      <c r="E130" s="69" t="s">
        <v>1635</v>
      </c>
      <c r="F130" s="223" t="s">
        <v>1868</v>
      </c>
      <c r="G130" s="69" t="s">
        <v>1636</v>
      </c>
      <c r="H130" s="69" t="s">
        <v>1527</v>
      </c>
      <c r="I130" s="102" t="s">
        <v>1611</v>
      </c>
      <c r="J130" s="66"/>
      <c r="K130" s="66"/>
    </row>
    <row r="131" spans="1:11" ht="15" customHeight="1">
      <c r="A131" s="228" t="s">
        <v>2029</v>
      </c>
      <c r="B131" s="55">
        <v>136</v>
      </c>
      <c r="C131" s="85" t="s">
        <v>1705</v>
      </c>
      <c r="D131" s="69" t="s">
        <v>1638</v>
      </c>
      <c r="E131" s="69" t="s">
        <v>1639</v>
      </c>
      <c r="F131" s="223" t="s">
        <v>1868</v>
      </c>
      <c r="G131" s="69" t="s">
        <v>1636</v>
      </c>
      <c r="H131" s="69" t="s">
        <v>1973</v>
      </c>
      <c r="I131" s="102" t="s">
        <v>1613</v>
      </c>
      <c r="J131" s="66"/>
      <c r="K131" s="66"/>
    </row>
    <row r="132" spans="1:11" ht="15" customHeight="1">
      <c r="A132" s="228" t="s">
        <v>2031</v>
      </c>
      <c r="B132" s="55">
        <v>137</v>
      </c>
      <c r="C132" s="85" t="s">
        <v>1705</v>
      </c>
      <c r="D132" s="69" t="s">
        <v>2094</v>
      </c>
      <c r="E132" s="69" t="s">
        <v>2131</v>
      </c>
      <c r="F132" s="223" t="s">
        <v>1868</v>
      </c>
      <c r="G132" s="69" t="s">
        <v>2094</v>
      </c>
      <c r="H132" s="69" t="s">
        <v>1884</v>
      </c>
      <c r="I132" s="102" t="s">
        <v>1616</v>
      </c>
      <c r="J132" s="66"/>
      <c r="K132" s="66"/>
    </row>
    <row r="133" spans="1:11" ht="15" customHeight="1">
      <c r="A133" s="228" t="s">
        <v>2032</v>
      </c>
      <c r="B133" s="55">
        <v>138</v>
      </c>
      <c r="C133" s="85" t="s">
        <v>1705</v>
      </c>
      <c r="D133" s="69" t="s">
        <v>1640</v>
      </c>
      <c r="E133" s="69" t="s">
        <v>1641</v>
      </c>
      <c r="F133" s="223" t="s">
        <v>1868</v>
      </c>
      <c r="G133" s="69" t="s">
        <v>1640</v>
      </c>
      <c r="H133" s="69" t="s">
        <v>1514</v>
      </c>
      <c r="I133" s="102" t="s">
        <v>1618</v>
      </c>
      <c r="J133" s="66"/>
      <c r="K133" s="66"/>
    </row>
    <row r="134" spans="1:11" ht="15" customHeight="1">
      <c r="A134" s="228" t="s">
        <v>2035</v>
      </c>
      <c r="B134" s="55">
        <v>139</v>
      </c>
      <c r="C134" s="85" t="s">
        <v>1705</v>
      </c>
      <c r="D134" s="69" t="s">
        <v>2112</v>
      </c>
      <c r="E134" s="69" t="s">
        <v>2113</v>
      </c>
      <c r="F134" s="223" t="s">
        <v>1868</v>
      </c>
      <c r="G134" s="69"/>
      <c r="H134" s="69" t="s">
        <v>1548</v>
      </c>
      <c r="I134" s="102" t="s">
        <v>1619</v>
      </c>
      <c r="J134" s="66"/>
      <c r="K134" s="66"/>
    </row>
    <row r="135" spans="1:11" ht="15" customHeight="1">
      <c r="A135" s="228" t="s">
        <v>2036</v>
      </c>
      <c r="B135" s="55">
        <v>140</v>
      </c>
      <c r="C135" s="85" t="s">
        <v>1705</v>
      </c>
      <c r="D135" s="69" t="s">
        <v>1642</v>
      </c>
      <c r="E135" s="69" t="s">
        <v>1643</v>
      </c>
      <c r="F135" s="223" t="s">
        <v>1868</v>
      </c>
      <c r="G135" s="69" t="s">
        <v>1642</v>
      </c>
      <c r="H135" s="69" t="s">
        <v>1558</v>
      </c>
      <c r="I135" s="102" t="s">
        <v>1620</v>
      </c>
      <c r="J135" s="66"/>
      <c r="K135" s="66"/>
    </row>
    <row r="136" spans="1:11" ht="15" customHeight="1">
      <c r="A136" s="228" t="s">
        <v>2039</v>
      </c>
      <c r="B136" s="55">
        <v>142</v>
      </c>
      <c r="C136" s="85" t="s">
        <v>1705</v>
      </c>
      <c r="D136" s="69" t="s">
        <v>2101</v>
      </c>
      <c r="E136" s="69" t="s">
        <v>2147</v>
      </c>
      <c r="F136" s="223" t="s">
        <v>1868</v>
      </c>
      <c r="G136" s="69" t="s">
        <v>1513</v>
      </c>
      <c r="H136" s="69" t="s">
        <v>1558</v>
      </c>
      <c r="I136" s="102" t="s">
        <v>1624</v>
      </c>
      <c r="J136" s="66"/>
      <c r="K136" s="66"/>
    </row>
    <row r="137" spans="1:11" ht="15" customHeight="1">
      <c r="A137" s="228" t="s">
        <v>2040</v>
      </c>
      <c r="B137" s="55">
        <v>143</v>
      </c>
      <c r="C137" s="85" t="s">
        <v>1727</v>
      </c>
      <c r="D137" s="69" t="s">
        <v>1644</v>
      </c>
      <c r="E137" s="69" t="s">
        <v>1645</v>
      </c>
      <c r="F137" s="223" t="s">
        <v>1868</v>
      </c>
      <c r="G137" s="69" t="s">
        <v>1644</v>
      </c>
      <c r="H137" s="69" t="s">
        <v>1751</v>
      </c>
      <c r="I137" s="102" t="s">
        <v>1627</v>
      </c>
      <c r="J137" s="66"/>
      <c r="K137" s="66"/>
    </row>
    <row r="138" spans="1:11" ht="15" customHeight="1">
      <c r="A138" s="228" t="s">
        <v>2107</v>
      </c>
      <c r="B138" s="55">
        <v>144</v>
      </c>
      <c r="C138" s="85" t="s">
        <v>1830</v>
      </c>
      <c r="D138" s="69" t="s">
        <v>1765</v>
      </c>
      <c r="E138" s="69" t="s">
        <v>2148</v>
      </c>
      <c r="F138" s="223" t="s">
        <v>1868</v>
      </c>
      <c r="G138" s="69" t="s">
        <v>1976</v>
      </c>
      <c r="H138" s="69" t="s">
        <v>1871</v>
      </c>
      <c r="I138" s="102" t="s">
        <v>1629</v>
      </c>
      <c r="J138" s="66"/>
      <c r="K138" s="66"/>
    </row>
    <row r="139" spans="1:11" ht="15" customHeight="1">
      <c r="A139" s="228" t="s">
        <v>2108</v>
      </c>
      <c r="B139" s="55">
        <v>145</v>
      </c>
      <c r="C139" s="85" t="s">
        <v>1830</v>
      </c>
      <c r="D139" s="69" t="s">
        <v>1646</v>
      </c>
      <c r="E139" s="69" t="s">
        <v>1647</v>
      </c>
      <c r="F139" s="223" t="s">
        <v>1868</v>
      </c>
      <c r="G139" s="69" t="s">
        <v>1648</v>
      </c>
      <c r="H139" s="69" t="s">
        <v>1896</v>
      </c>
      <c r="I139" s="102" t="s">
        <v>1630</v>
      </c>
      <c r="J139" s="66"/>
      <c r="K139" s="66"/>
    </row>
    <row r="140" spans="1:11" ht="15" customHeight="1">
      <c r="A140" s="228" t="s">
        <v>2110</v>
      </c>
      <c r="B140" s="55">
        <v>146</v>
      </c>
      <c r="C140" s="85" t="s">
        <v>1830</v>
      </c>
      <c r="D140" s="69" t="s">
        <v>1649</v>
      </c>
      <c r="E140" s="69" t="s">
        <v>1823</v>
      </c>
      <c r="F140" s="223" t="s">
        <v>1868</v>
      </c>
      <c r="G140" s="69" t="s">
        <v>1649</v>
      </c>
      <c r="H140" s="69" t="s">
        <v>1552</v>
      </c>
      <c r="I140" s="102" t="s">
        <v>1633</v>
      </c>
      <c r="J140" s="66"/>
      <c r="K140" s="66"/>
    </row>
    <row r="141" spans="1:11" ht="15" customHeight="1">
      <c r="A141" s="228" t="s">
        <v>2111</v>
      </c>
      <c r="B141" s="55">
        <v>147</v>
      </c>
      <c r="C141" s="85" t="s">
        <v>1830</v>
      </c>
      <c r="D141" s="69" t="s">
        <v>1650</v>
      </c>
      <c r="E141" s="69" t="s">
        <v>2168</v>
      </c>
      <c r="F141" s="223" t="s">
        <v>1868</v>
      </c>
      <c r="G141" s="69" t="s">
        <v>1976</v>
      </c>
      <c r="H141" s="69" t="s">
        <v>1884</v>
      </c>
      <c r="I141" s="102" t="s">
        <v>1637</v>
      </c>
      <c r="J141" s="66"/>
      <c r="K141" s="66"/>
    </row>
  </sheetData>
  <sheetProtection/>
  <autoFilter ref="A7:I141"/>
  <printOptions horizontalCentered="1"/>
  <pageMargins left="0" right="0" top="0" bottom="0" header="0" footer="0"/>
  <pageSetup fitToHeight="0" fitToWidth="1"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41"/>
  <sheetViews>
    <sheetView zoomScalePageLayoutView="0" workbookViewId="0" topLeftCell="A1">
      <selection activeCell="E119" sqref="E119"/>
    </sheetView>
  </sheetViews>
  <sheetFormatPr defaultColWidth="9.140625" defaultRowHeight="12.75"/>
  <cols>
    <col min="1" max="2" width="5.28125" style="14" customWidth="1"/>
    <col min="3" max="3" width="6.00390625" style="208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09" customWidth="1"/>
    <col min="10" max="10" width="9.140625" style="2" customWidth="1"/>
  </cols>
  <sheetData>
    <row r="1" spans="1:9" ht="9" customHeight="1">
      <c r="A1" s="50"/>
      <c r="B1" s="50"/>
      <c r="C1" s="187"/>
      <c r="D1" s="53"/>
      <c r="E1" s="32"/>
      <c r="F1" s="45"/>
      <c r="G1" s="32"/>
      <c r="H1" s="32"/>
      <c r="I1" s="188"/>
    </row>
    <row r="2" spans="1:9" ht="15" customHeight="1">
      <c r="A2" s="256" t="str">
        <f>Startlist!$F2</f>
        <v>Kehala rahvaralli</v>
      </c>
      <c r="B2" s="256"/>
      <c r="C2" s="265"/>
      <c r="D2" s="265"/>
      <c r="E2" s="265"/>
      <c r="F2" s="265"/>
      <c r="G2" s="265"/>
      <c r="H2" s="265"/>
      <c r="I2" s="265"/>
    </row>
    <row r="3" spans="1:9" ht="15.75">
      <c r="A3" s="256" t="str">
        <f>Startlist!$F3</f>
        <v>28.oktoober 2023</v>
      </c>
      <c r="B3" s="256"/>
      <c r="C3" s="265"/>
      <c r="D3" s="265"/>
      <c r="E3" s="265"/>
      <c r="F3" s="265"/>
      <c r="G3" s="265"/>
      <c r="H3" s="265"/>
      <c r="I3" s="265"/>
    </row>
    <row r="4" spans="1:9" ht="15.75">
      <c r="A4" s="256" t="str">
        <f>Startlist!$F4</f>
        <v>Kehala</v>
      </c>
      <c r="B4" s="256"/>
      <c r="C4" s="265"/>
      <c r="D4" s="265"/>
      <c r="E4" s="265"/>
      <c r="F4" s="265"/>
      <c r="G4" s="265"/>
      <c r="H4" s="265"/>
      <c r="I4" s="265"/>
    </row>
    <row r="5" spans="1:9" ht="15" customHeight="1">
      <c r="A5" s="50"/>
      <c r="B5" s="50"/>
      <c r="C5" s="187"/>
      <c r="D5" s="53"/>
      <c r="E5" s="32"/>
      <c r="F5" s="32"/>
      <c r="G5" s="32"/>
      <c r="H5" s="32"/>
      <c r="I5" s="189"/>
    </row>
    <row r="6" spans="1:10" ht="15.75" customHeight="1">
      <c r="A6" s="190"/>
      <c r="B6" s="190"/>
      <c r="C6" s="191" t="s">
        <v>1737</v>
      </c>
      <c r="D6" s="192"/>
      <c r="E6" s="190"/>
      <c r="F6" s="190"/>
      <c r="G6" s="190"/>
      <c r="H6" s="190"/>
      <c r="I6" s="193"/>
      <c r="J6" s="194"/>
    </row>
    <row r="7" spans="1:10" ht="12.75">
      <c r="A7" s="217" t="s">
        <v>2118</v>
      </c>
      <c r="B7" s="218" t="s">
        <v>2119</v>
      </c>
      <c r="C7" s="195" t="s">
        <v>1832</v>
      </c>
      <c r="D7" s="196"/>
      <c r="E7" s="197" t="s">
        <v>1865</v>
      </c>
      <c r="F7" s="196"/>
      <c r="G7" s="198" t="s">
        <v>1743</v>
      </c>
      <c r="H7" s="199" t="s">
        <v>1742</v>
      </c>
      <c r="I7" s="200" t="s">
        <v>1866</v>
      </c>
      <c r="J7" s="194"/>
    </row>
    <row r="8" spans="1:10" ht="15" customHeight="1">
      <c r="A8" s="201">
        <v>1</v>
      </c>
      <c r="B8" s="216">
        <f>COUNTIF($D$1:D7,D8)+1</f>
        <v>1</v>
      </c>
      <c r="C8" s="202">
        <v>34</v>
      </c>
      <c r="D8" s="203" t="str">
        <f>VLOOKUP(C8,'Champ Classes'!A:B,2,FALSE)</f>
        <v>4WD</v>
      </c>
      <c r="E8" s="204" t="str">
        <f>CONCATENATE(VLOOKUP(C8,Startlist!B:H,3,FALSE)," / ",VLOOKUP(C8,Startlist!B:H,4,FALSE))</f>
        <v>Urmo Kaasik / Ingvar Mägi</v>
      </c>
      <c r="F8" s="205" t="str">
        <f>VLOOKUP(C8,Startlist!B:F,5,FALSE)</f>
        <v>EST</v>
      </c>
      <c r="G8" s="204" t="str">
        <f>VLOOKUP(C8,Startlist!B:H,7,FALSE)</f>
        <v>Toyota Yaris</v>
      </c>
      <c r="H8" s="204" t="str">
        <f>IF(VLOOKUP(C8,Startlist!B:H,6,FALSE)="","",VLOOKUP(C8,Startlist!B:H,6,FALSE))</f>
        <v>Urmo Kaasik</v>
      </c>
      <c r="I8" s="206" t="str">
        <f>IF(VLOOKUP(C8,Results!B:P,14,FALSE)="","Retired",VLOOKUP(C8,Results!B:P,14,FALSE))</f>
        <v>27.10,9</v>
      </c>
      <c r="J8" s="207"/>
    </row>
    <row r="9" spans="1:10" ht="15" customHeight="1">
      <c r="A9" s="201">
        <f>A8+1</f>
        <v>2</v>
      </c>
      <c r="B9" s="216">
        <f>COUNTIF($D$1:D8,D9)+1</f>
        <v>2</v>
      </c>
      <c r="C9" s="202">
        <v>35</v>
      </c>
      <c r="D9" s="203" t="str">
        <f>VLOOKUP(C9,'Champ Classes'!A:B,2,FALSE)</f>
        <v>4WD</v>
      </c>
      <c r="E9" s="204" t="str">
        <f>CONCATENATE(VLOOKUP(C9,Startlist!B:H,3,FALSE)," / ",VLOOKUP(C9,Startlist!B:H,4,FALSE))</f>
        <v>Martin Vaga / Kristian Teern</v>
      </c>
      <c r="F9" s="205" t="str">
        <f>VLOOKUP(C9,Startlist!B:F,5,FALSE)</f>
        <v>EST</v>
      </c>
      <c r="G9" s="204" t="str">
        <f>VLOOKUP(C9,Startlist!B:H,7,FALSE)</f>
        <v>Mitsubishi Lancer Evo 8</v>
      </c>
      <c r="H9" s="204" t="str">
        <f>IF(VLOOKUP(C9,Startlist!B:H,6,FALSE)="","",VLOOKUP(C9,Startlist!B:H,6,FALSE))</f>
        <v>Thule Motorsport</v>
      </c>
      <c r="I9" s="206" t="str">
        <f>IF(VLOOKUP(C9,Results!B:P,14,FALSE)="","Retired",VLOOKUP(C9,Results!B:P,14,FALSE))</f>
        <v>27.31,5</v>
      </c>
      <c r="J9" s="207"/>
    </row>
    <row r="10" spans="1:10" ht="15" customHeight="1">
      <c r="A10" s="201">
        <f aca="true" t="shared" si="0" ref="A10:A73">A9+1</f>
        <v>3</v>
      </c>
      <c r="B10" s="216">
        <f>COUNTIF($D$1:D9,D10)+1</f>
        <v>3</v>
      </c>
      <c r="C10" s="202">
        <v>52</v>
      </c>
      <c r="D10" s="203" t="str">
        <f>VLOOKUP(C10,'Champ Classes'!A:B,2,FALSE)</f>
        <v>4WD</v>
      </c>
      <c r="E10" s="204" t="str">
        <f>CONCATENATE(VLOOKUP(C10,Startlist!B:H,3,FALSE)," / ",VLOOKUP(C10,Startlist!B:H,4,FALSE))</f>
        <v>Kristjan Hansson / Kalmer Kase</v>
      </c>
      <c r="F10" s="205" t="str">
        <f>VLOOKUP(C10,Startlist!B:F,5,FALSE)</f>
        <v>EST</v>
      </c>
      <c r="G10" s="204" t="str">
        <f>VLOOKUP(C10,Startlist!B:H,7,FALSE)</f>
        <v>Subaru Impreza WRX STI</v>
      </c>
      <c r="H10" s="204" t="str">
        <f>IF(VLOOKUP(C10,Startlist!B:H,6,FALSE)="","",VLOOKUP(C10,Startlist!B:H,6,FALSE))</f>
        <v>Rehvid Pluss</v>
      </c>
      <c r="I10" s="206" t="str">
        <f>IF(VLOOKUP(C10,Results!B:P,14,FALSE)="","Retired",VLOOKUP(C10,Results!B:P,14,FALSE))</f>
        <v>27.40,6</v>
      </c>
      <c r="J10" s="207"/>
    </row>
    <row r="11" spans="1:10" ht="15" customHeight="1">
      <c r="A11" s="201">
        <f t="shared" si="0"/>
        <v>4</v>
      </c>
      <c r="B11" s="216">
        <f>COUNTIF($D$1:D10,D11)+1</f>
        <v>4</v>
      </c>
      <c r="C11" s="202">
        <v>39</v>
      </c>
      <c r="D11" s="203" t="str">
        <f>VLOOKUP(C11,'Champ Classes'!A:B,2,FALSE)</f>
        <v>4WD</v>
      </c>
      <c r="E11" s="204" t="str">
        <f>CONCATENATE(VLOOKUP(C11,Startlist!B:H,3,FALSE)," / ",VLOOKUP(C11,Startlist!B:H,4,FALSE))</f>
        <v>Kevin Kangur / Oti Maat</v>
      </c>
      <c r="F11" s="205" t="str">
        <f>VLOOKUP(C11,Startlist!B:F,5,FALSE)</f>
        <v>EST</v>
      </c>
      <c r="G11" s="204" t="str">
        <f>VLOOKUP(C11,Startlist!B:H,7,FALSE)</f>
        <v>Subaru Impreza WRX STI</v>
      </c>
      <c r="H11" s="204">
        <f>IF(VLOOKUP(C11,Startlist!B:H,6,FALSE)="","",VLOOKUP(C11,Startlist!B:H,6,FALSE))</f>
      </c>
      <c r="I11" s="206" t="str">
        <f>IF(VLOOKUP(C11,Results!B:P,14,FALSE)="","Retired",VLOOKUP(C11,Results!B:P,14,FALSE))</f>
        <v>28.02,9</v>
      </c>
      <c r="J11" s="207"/>
    </row>
    <row r="12" spans="1:10" ht="15" customHeight="1">
      <c r="A12" s="201">
        <f t="shared" si="0"/>
        <v>5</v>
      </c>
      <c r="B12" s="216">
        <f>COUNTIF($D$1:D11,D12)+1</f>
        <v>1</v>
      </c>
      <c r="C12" s="202">
        <v>33</v>
      </c>
      <c r="D12" s="203" t="str">
        <f>VLOOKUP(C12,'Champ Classes'!A:B,2,FALSE)</f>
        <v>J18</v>
      </c>
      <c r="E12" s="204" t="str">
        <f>CONCATENATE(VLOOKUP(C12,Startlist!B:H,3,FALSE)," / ",VLOOKUP(C12,Startlist!B:H,4,FALSE))</f>
        <v>Joosep Planken / Taavi Lassmann</v>
      </c>
      <c r="F12" s="205" t="str">
        <f>VLOOKUP(C12,Startlist!B:F,5,FALSE)</f>
        <v>EST</v>
      </c>
      <c r="G12" s="204" t="str">
        <f>VLOOKUP(C12,Startlist!B:H,7,FALSE)</f>
        <v>Honda CRX</v>
      </c>
      <c r="H12" s="204" t="str">
        <f>IF(VLOOKUP(C12,Startlist!B:H,6,FALSE)="","",VLOOKUP(C12,Startlist!B:H,6,FALSE))</f>
        <v>Joosep Planken</v>
      </c>
      <c r="I12" s="206" t="str">
        <f>IF(VLOOKUP(C12,Results!B:P,14,FALSE)="","Retired",VLOOKUP(C12,Results!B:P,14,FALSE))</f>
        <v>28.06,4</v>
      </c>
      <c r="J12" s="207"/>
    </row>
    <row r="13" spans="1:10" ht="15" customHeight="1">
      <c r="A13" s="201">
        <f t="shared" si="0"/>
        <v>6</v>
      </c>
      <c r="B13" s="216">
        <f>COUNTIF($D$1:D12,D13)+1</f>
        <v>5</v>
      </c>
      <c r="C13" s="202">
        <v>46</v>
      </c>
      <c r="D13" s="203" t="str">
        <f>VLOOKUP(C13,'Champ Classes'!A:B,2,FALSE)</f>
        <v>4WD</v>
      </c>
      <c r="E13" s="204" t="str">
        <f>CONCATENATE(VLOOKUP(C13,Startlist!B:H,3,FALSE)," / ",VLOOKUP(C13,Startlist!B:H,4,FALSE))</f>
        <v>Kermo Vahejõe / Marten Madison</v>
      </c>
      <c r="F13" s="205" t="str">
        <f>VLOOKUP(C13,Startlist!B:F,5,FALSE)</f>
        <v>EST</v>
      </c>
      <c r="G13" s="204" t="str">
        <f>VLOOKUP(C13,Startlist!B:H,7,FALSE)</f>
        <v>Mitsubishi Lancer Evo</v>
      </c>
      <c r="H13" s="204" t="str">
        <f>IF(VLOOKUP(C13,Startlist!B:H,6,FALSE)="","",VLOOKUP(C13,Startlist!B:H,6,FALSE))</f>
        <v>Kermo Vahejõe</v>
      </c>
      <c r="I13" s="206" t="str">
        <f>IF(VLOOKUP(C13,Results!B:P,14,FALSE)="","Retired",VLOOKUP(C13,Results!B:P,14,FALSE))</f>
        <v>28.11,8</v>
      </c>
      <c r="J13" s="207"/>
    </row>
    <row r="14" spans="1:10" ht="15" customHeight="1">
      <c r="A14" s="201">
        <f t="shared" si="0"/>
        <v>7</v>
      </c>
      <c r="B14" s="216">
        <f>COUNTIF($D$1:D13,D14)+1</f>
        <v>6</v>
      </c>
      <c r="C14" s="202">
        <v>42</v>
      </c>
      <c r="D14" s="203" t="str">
        <f>VLOOKUP(C14,'Champ Classes'!A:B,2,FALSE)</f>
        <v>4WD</v>
      </c>
      <c r="E14" s="204" t="str">
        <f>CONCATENATE(VLOOKUP(C14,Startlist!B:H,3,FALSE)," / ",VLOOKUP(C14,Startlist!B:H,4,FALSE))</f>
        <v>Merkko Haljasmets / Harri Jõessar</v>
      </c>
      <c r="F14" s="205" t="str">
        <f>VLOOKUP(C14,Startlist!B:F,5,FALSE)</f>
        <v>EST</v>
      </c>
      <c r="G14" s="204" t="str">
        <f>VLOOKUP(C14,Startlist!B:H,7,FALSE)</f>
        <v>Mitsubishi Lancer</v>
      </c>
      <c r="H14" s="204" t="str">
        <f>IF(VLOOKUP(C14,Startlist!B:H,6,FALSE)="","",VLOOKUP(C14,Startlist!B:H,6,FALSE))</f>
        <v>Ööbiku.ee</v>
      </c>
      <c r="I14" s="206" t="str">
        <f>IF(VLOOKUP(C14,Results!B:P,14,FALSE)="","Retired",VLOOKUP(C14,Results!B:P,14,FALSE))</f>
        <v>28.12,7</v>
      </c>
      <c r="J14" s="207"/>
    </row>
    <row r="15" spans="1:10" ht="15" customHeight="1">
      <c r="A15" s="201">
        <f t="shared" si="0"/>
        <v>8</v>
      </c>
      <c r="B15" s="216">
        <f>COUNTIF($D$1:D14,D15)+1</f>
        <v>1</v>
      </c>
      <c r="C15" s="202">
        <v>43</v>
      </c>
      <c r="D15" s="203" t="str">
        <f>VLOOKUP(C15,'Champ Classes'!A:B,2,FALSE)</f>
        <v>2WD-ST</v>
      </c>
      <c r="E15" s="204" t="str">
        <f>CONCATENATE(VLOOKUP(C15,Startlist!B:H,3,FALSE)," / ",VLOOKUP(C15,Startlist!B:H,4,FALSE))</f>
        <v>Jüri Lee / Harry Ogga</v>
      </c>
      <c r="F15" s="205" t="str">
        <f>VLOOKUP(C15,Startlist!B:F,5,FALSE)</f>
        <v>EST</v>
      </c>
      <c r="G15" s="204" t="str">
        <f>VLOOKUP(C15,Startlist!B:H,7,FALSE)</f>
        <v>BMW 318</v>
      </c>
      <c r="H15" s="204" t="str">
        <f>IF(VLOOKUP(C15,Startlist!B:H,6,FALSE)="","",VLOOKUP(C15,Startlist!B:H,6,FALSE))</f>
        <v>Juuru Tehnikaklubi</v>
      </c>
      <c r="I15" s="206" t="str">
        <f>IF(VLOOKUP(C15,Results!B:P,14,FALSE)="","Retired",VLOOKUP(C15,Results!B:P,14,FALSE))</f>
        <v>28.21,3</v>
      </c>
      <c r="J15" s="207"/>
    </row>
    <row r="16" spans="1:10" ht="15" customHeight="1">
      <c r="A16" s="201">
        <f t="shared" si="0"/>
        <v>9</v>
      </c>
      <c r="B16" s="216">
        <f>COUNTIF($D$1:D15,D16)+1</f>
        <v>1</v>
      </c>
      <c r="C16" s="202">
        <v>59</v>
      </c>
      <c r="D16" s="203" t="str">
        <f>VLOOKUP(C16,'Champ Classes'!A:B,2,FALSE)</f>
        <v>2WD-SE</v>
      </c>
      <c r="E16" s="204" t="str">
        <f>CONCATENATE(VLOOKUP(C16,Startlist!B:H,3,FALSE)," / ",VLOOKUP(C16,Startlist!B:H,4,FALSE))</f>
        <v>Kristjan Radiko / Rainer Niinepuu</v>
      </c>
      <c r="F16" s="205" t="str">
        <f>VLOOKUP(C16,Startlist!B:F,5,FALSE)</f>
        <v>EST</v>
      </c>
      <c r="G16" s="204" t="str">
        <f>VLOOKUP(C16,Startlist!B:H,7,FALSE)</f>
        <v>Honda Civic Type-R</v>
      </c>
      <c r="H16" s="204" t="str">
        <f>IF(VLOOKUP(C16,Startlist!B:H,6,FALSE)="","",VLOOKUP(C16,Startlist!B:H,6,FALSE))</f>
        <v>Juuru Tehnikaklubi</v>
      </c>
      <c r="I16" s="206" t="str">
        <f>IF(VLOOKUP(C16,Results!B:P,14,FALSE)="","Retired",VLOOKUP(C16,Results!B:P,14,FALSE))</f>
        <v>28.23,3</v>
      </c>
      <c r="J16" s="207"/>
    </row>
    <row r="17" spans="1:10" ht="15" customHeight="1">
      <c r="A17" s="201">
        <f t="shared" si="0"/>
        <v>10</v>
      </c>
      <c r="B17" s="216">
        <f>COUNTIF($D$1:D16,D17)+1</f>
        <v>7</v>
      </c>
      <c r="C17" s="202">
        <v>57</v>
      </c>
      <c r="D17" s="203" t="str">
        <f>VLOOKUP(C17,'Champ Classes'!A:B,2,FALSE)</f>
        <v>4WD</v>
      </c>
      <c r="E17" s="204" t="str">
        <f>CONCATENATE(VLOOKUP(C17,Startlist!B:H,3,FALSE)," / ",VLOOKUP(C17,Startlist!B:H,4,FALSE))</f>
        <v>Kaarel Sangernebo / Hendrik Kers</v>
      </c>
      <c r="F17" s="205" t="str">
        <f>VLOOKUP(C17,Startlist!B:F,5,FALSE)</f>
        <v>EST</v>
      </c>
      <c r="G17" s="204" t="str">
        <f>VLOOKUP(C17,Startlist!B:H,7,FALSE)</f>
        <v>Mitsubishi Lancer Evo X</v>
      </c>
      <c r="H17" s="204" t="str">
        <f>IF(VLOOKUP(C17,Startlist!B:H,6,FALSE)="","",VLOOKUP(C17,Startlist!B:H,6,FALSE))</f>
        <v>Kaarel Sangernebo</v>
      </c>
      <c r="I17" s="206" t="str">
        <f>IF(VLOOKUP(C17,Results!B:P,14,FALSE)="","Retired",VLOOKUP(C17,Results!B:P,14,FALSE))</f>
        <v>28.26,6</v>
      </c>
      <c r="J17" s="207"/>
    </row>
    <row r="18" spans="1:10" ht="15" customHeight="1">
      <c r="A18" s="201">
        <f t="shared" si="0"/>
        <v>11</v>
      </c>
      <c r="B18" s="216">
        <f>COUNTIF($D$1:D17,D18)+1</f>
        <v>1</v>
      </c>
      <c r="C18" s="202">
        <v>50</v>
      </c>
      <c r="D18" s="203" t="str">
        <f>VLOOKUP(C18,'Champ Classes'!A:B,2,FALSE)</f>
        <v>2WD-VE</v>
      </c>
      <c r="E18" s="204" t="str">
        <f>CONCATENATE(VLOOKUP(C18,Startlist!B:H,3,FALSE)," / ",VLOOKUP(C18,Startlist!B:H,4,FALSE))</f>
        <v>Elvis Leinberg / Indrek Vulf</v>
      </c>
      <c r="F18" s="205" t="str">
        <f>VLOOKUP(C18,Startlist!B:F,5,FALSE)</f>
        <v>EST</v>
      </c>
      <c r="G18" s="204" t="str">
        <f>VLOOKUP(C18,Startlist!B:H,7,FALSE)</f>
        <v>Honda Civic</v>
      </c>
      <c r="H18" s="204" t="str">
        <f>IF(VLOOKUP(C18,Startlist!B:H,6,FALSE)="","",VLOOKUP(C18,Startlist!B:H,6,FALSE))</f>
        <v>Juuru Tehnikaklubi</v>
      </c>
      <c r="I18" s="206" t="str">
        <f>IF(VLOOKUP(C18,Results!B:P,14,FALSE)="","Retired",VLOOKUP(C18,Results!B:P,14,FALSE))</f>
        <v>28.37,5</v>
      </c>
      <c r="J18" s="207"/>
    </row>
    <row r="19" spans="1:10" ht="15" customHeight="1">
      <c r="A19" s="201">
        <f t="shared" si="0"/>
        <v>12</v>
      </c>
      <c r="B19" s="216">
        <f>COUNTIF($D$1:D18,D19)+1</f>
        <v>1</v>
      </c>
      <c r="C19" s="202">
        <v>32</v>
      </c>
      <c r="D19" s="203" t="str">
        <f>VLOOKUP(C19,'Champ Classes'!A:B,2,FALSE)</f>
        <v>J16</v>
      </c>
      <c r="E19" s="204" t="str">
        <f>CONCATENATE(VLOOKUP(C19,Startlist!B:H,3,FALSE)," / ",VLOOKUP(C19,Startlist!B:H,4,FALSE))</f>
        <v>Oskar Männamets / Holger Enok</v>
      </c>
      <c r="F19" s="205" t="str">
        <f>VLOOKUP(C19,Startlist!B:F,5,FALSE)</f>
        <v>EST</v>
      </c>
      <c r="G19" s="204" t="str">
        <f>VLOOKUP(C19,Startlist!B:H,7,FALSE)</f>
        <v>Ford Fiesta</v>
      </c>
      <c r="H19" s="204">
        <f>IF(VLOOKUP(C19,Startlist!B:H,6,FALSE)="","",VLOOKUP(C19,Startlist!B:H,6,FALSE))</f>
      </c>
      <c r="I19" s="206" t="str">
        <f>IF(VLOOKUP(C19,Results!B:P,14,FALSE)="","Retired",VLOOKUP(C19,Results!B:P,14,FALSE))</f>
        <v>28.42,6</v>
      </c>
      <c r="J19" s="207"/>
    </row>
    <row r="20" spans="1:10" ht="15" customHeight="1">
      <c r="A20" s="201">
        <f t="shared" si="0"/>
        <v>13</v>
      </c>
      <c r="B20" s="216">
        <f>COUNTIF($D$1:D19,D20)+1</f>
        <v>8</v>
      </c>
      <c r="C20" s="202">
        <v>48</v>
      </c>
      <c r="D20" s="203" t="str">
        <f>VLOOKUP(C20,'Champ Classes'!A:B,2,FALSE)</f>
        <v>4WD</v>
      </c>
      <c r="E20" s="204" t="str">
        <f>CONCATENATE(VLOOKUP(C20,Startlist!B:H,3,FALSE)," / ",VLOOKUP(C20,Startlist!B:H,4,FALSE))</f>
        <v>Alex Raadik / Marko Kruus</v>
      </c>
      <c r="F20" s="205" t="str">
        <f>VLOOKUP(C20,Startlist!B:F,5,FALSE)</f>
        <v>EST</v>
      </c>
      <c r="G20" s="204" t="str">
        <f>VLOOKUP(C20,Startlist!B:H,7,FALSE)</f>
        <v>Mitsubishi Lancer Evo</v>
      </c>
      <c r="H20" s="204" t="str">
        <f>IF(VLOOKUP(C20,Startlist!B:H,6,FALSE)="","",VLOOKUP(C20,Startlist!B:H,6,FALSE))</f>
        <v>Alex Raadik</v>
      </c>
      <c r="I20" s="206" t="str">
        <f>IF(VLOOKUP(C20,Results!B:P,14,FALSE)="","Retired",VLOOKUP(C20,Results!B:P,14,FALSE))</f>
        <v>28.43,2</v>
      </c>
      <c r="J20" s="207"/>
    </row>
    <row r="21" spans="1:10" ht="15" customHeight="1">
      <c r="A21" s="201">
        <f t="shared" si="0"/>
        <v>14</v>
      </c>
      <c r="B21" s="216">
        <f>COUNTIF($D$1:D20,D21)+1</f>
        <v>2</v>
      </c>
      <c r="C21" s="202">
        <v>37</v>
      </c>
      <c r="D21" s="203" t="str">
        <f>VLOOKUP(C21,'Champ Classes'!A:B,2,FALSE)</f>
        <v>2WD-SE</v>
      </c>
      <c r="E21" s="204" t="str">
        <f>CONCATENATE(VLOOKUP(C21,Startlist!B:H,3,FALSE)," / ",VLOOKUP(C21,Startlist!B:H,4,FALSE))</f>
        <v>Mirko Kaunis / Mario Kaunis</v>
      </c>
      <c r="F21" s="205" t="str">
        <f>VLOOKUP(C21,Startlist!B:F,5,FALSE)</f>
        <v>EST</v>
      </c>
      <c r="G21" s="204" t="str">
        <f>VLOOKUP(C21,Startlist!B:H,7,FALSE)</f>
        <v>Honda Civic Type-R</v>
      </c>
      <c r="H21" s="204">
        <f>IF(VLOOKUP(C21,Startlist!B:H,6,FALSE)="","",VLOOKUP(C21,Startlist!B:H,6,FALSE))</f>
      </c>
      <c r="I21" s="206" t="str">
        <f>IF(VLOOKUP(C21,Results!B:P,14,FALSE)="","Retired",VLOOKUP(C21,Results!B:P,14,FALSE))</f>
        <v>28.46,5</v>
      </c>
      <c r="J21" s="207"/>
    </row>
    <row r="22" spans="1:9" ht="15">
      <c r="A22" s="201">
        <f t="shared" si="0"/>
        <v>15</v>
      </c>
      <c r="B22" s="216">
        <f>COUNTIF($D$1:D21,D22)+1</f>
        <v>9</v>
      </c>
      <c r="C22" s="202">
        <v>143</v>
      </c>
      <c r="D22" s="203" t="str">
        <f>VLOOKUP(C22,'Champ Classes'!A:B,2,FALSE)</f>
        <v>4WD</v>
      </c>
      <c r="E22" s="204" t="str">
        <f>CONCATENATE(VLOOKUP(C22,Startlist!B:H,3,FALSE)," / ",VLOOKUP(C22,Startlist!B:H,4,FALSE))</f>
        <v>Kaido Kask / Martin Väster</v>
      </c>
      <c r="F22" s="205" t="str">
        <f>VLOOKUP(C22,Startlist!B:F,5,FALSE)</f>
        <v>EST</v>
      </c>
      <c r="G22" s="204" t="str">
        <f>VLOOKUP(C22,Startlist!B:H,7,FALSE)</f>
        <v>Mitsubishi Lancer Evo 9</v>
      </c>
      <c r="H22" s="204" t="str">
        <f>IF(VLOOKUP(C22,Startlist!B:H,6,FALSE)="","",VLOOKUP(C22,Startlist!B:H,6,FALSE))</f>
        <v>Kaido Kask</v>
      </c>
      <c r="I22" s="206" t="str">
        <f>IF(VLOOKUP(C22,Results!B:P,14,FALSE)="","Retired",VLOOKUP(C22,Results!B:P,14,FALSE))</f>
        <v>28.47,6</v>
      </c>
    </row>
    <row r="23" spans="1:9" ht="15">
      <c r="A23" s="201">
        <f t="shared" si="0"/>
        <v>16</v>
      </c>
      <c r="B23" s="216">
        <f>COUNTIF($D$1:D22,D23)+1</f>
        <v>1</v>
      </c>
      <c r="C23" s="202">
        <v>144</v>
      </c>
      <c r="D23" s="203" t="str">
        <f>VLOOKUP(C23,'Champ Classes'!A:B,2,FALSE)</f>
        <v>2WD-Sport</v>
      </c>
      <c r="E23" s="204" t="str">
        <f>CONCATENATE(VLOOKUP(C23,Startlist!B:H,3,FALSE)," / ",VLOOKUP(C23,Startlist!B:H,4,FALSE))</f>
        <v>Erki Auendorf / Maiko Kalde</v>
      </c>
      <c r="F23" s="205" t="str">
        <f>VLOOKUP(C23,Startlist!B:F,5,FALSE)</f>
        <v>EST</v>
      </c>
      <c r="G23" s="204" t="str">
        <f>VLOOKUP(C23,Startlist!B:H,7,FALSE)</f>
        <v>Honda Civic</v>
      </c>
      <c r="H23" s="204" t="str">
        <f>IF(VLOOKUP(C23,Startlist!B:H,6,FALSE)="","",VLOOKUP(C23,Startlist!B:H,6,FALSE))</f>
        <v>A1M Motorsport</v>
      </c>
      <c r="I23" s="206" t="str">
        <f>IF(VLOOKUP(C23,Results!B:P,14,FALSE)="","Retired",VLOOKUP(C23,Results!B:P,14,FALSE))</f>
        <v>28.50,6</v>
      </c>
    </row>
    <row r="24" spans="1:9" ht="15">
      <c r="A24" s="201">
        <f t="shared" si="0"/>
        <v>17</v>
      </c>
      <c r="B24" s="216">
        <f>COUNTIF($D$1:D23,D24)+1</f>
        <v>2</v>
      </c>
      <c r="C24" s="202">
        <v>45</v>
      </c>
      <c r="D24" s="203" t="str">
        <f>VLOOKUP(C24,'Champ Classes'!A:B,2,FALSE)</f>
        <v>2WD-ST</v>
      </c>
      <c r="E24" s="204" t="str">
        <f>CONCATENATE(VLOOKUP(C24,Startlist!B:H,3,FALSE)," / ",VLOOKUP(C24,Startlist!B:H,4,FALSE))</f>
        <v>Vahur Mäesalu / Janar Lehtniit</v>
      </c>
      <c r="F24" s="205" t="str">
        <f>VLOOKUP(C24,Startlist!B:F,5,FALSE)</f>
        <v>EST</v>
      </c>
      <c r="G24" s="204" t="str">
        <f>VLOOKUP(C24,Startlist!B:H,7,FALSE)</f>
        <v>BMW 328</v>
      </c>
      <c r="H24" s="204" t="str">
        <f>IF(VLOOKUP(C24,Startlist!B:H,6,FALSE)="","",VLOOKUP(C24,Startlist!B:H,6,FALSE))</f>
        <v>VM Motorsport</v>
      </c>
      <c r="I24" s="206" t="str">
        <f>IF(VLOOKUP(C24,Results!B:P,14,FALSE)="","Retired",VLOOKUP(C24,Results!B:P,14,FALSE))</f>
        <v>28.52,7</v>
      </c>
    </row>
    <row r="25" spans="1:9" ht="15">
      <c r="A25" s="201">
        <f t="shared" si="0"/>
        <v>18</v>
      </c>
      <c r="B25" s="216">
        <f>COUNTIF($D$1:D24,D25)+1</f>
        <v>3</v>
      </c>
      <c r="C25" s="202">
        <v>81</v>
      </c>
      <c r="D25" s="203" t="str">
        <f>VLOOKUP(C25,'Champ Classes'!A:B,2,FALSE)</f>
        <v>2WD-SE</v>
      </c>
      <c r="E25" s="204" t="str">
        <f>CONCATENATE(VLOOKUP(C25,Startlist!B:H,3,FALSE)," / ",VLOOKUP(C25,Startlist!B:H,4,FALSE))</f>
        <v>Markus Laurimaa / Joonas Vares</v>
      </c>
      <c r="F25" s="205" t="str">
        <f>VLOOKUP(C25,Startlist!B:F,5,FALSE)</f>
        <v>EST</v>
      </c>
      <c r="G25" s="204" t="str">
        <f>VLOOKUP(C25,Startlist!B:H,7,FALSE)</f>
        <v>Volkswagen Golf</v>
      </c>
      <c r="H25" s="204">
        <f>IF(VLOOKUP(C25,Startlist!B:H,6,FALSE)="","",VLOOKUP(C25,Startlist!B:H,6,FALSE))</f>
      </c>
      <c r="I25" s="206" t="str">
        <f>IF(VLOOKUP(C25,Results!B:P,14,FALSE)="","Retired",VLOOKUP(C25,Results!B:P,14,FALSE))</f>
        <v>28.56,1</v>
      </c>
    </row>
    <row r="26" spans="1:9" ht="15">
      <c r="A26" s="201">
        <f t="shared" si="0"/>
        <v>19</v>
      </c>
      <c r="B26" s="216">
        <f>COUNTIF($D$1:D25,D26)+1</f>
        <v>3</v>
      </c>
      <c r="C26" s="202">
        <v>83</v>
      </c>
      <c r="D26" s="203" t="str">
        <f>VLOOKUP(C26,'Champ Classes'!A:B,2,FALSE)</f>
        <v>2WD-ST</v>
      </c>
      <c r="E26" s="204" t="str">
        <f>CONCATENATE(VLOOKUP(C26,Startlist!B:H,3,FALSE)," / ",VLOOKUP(C26,Startlist!B:H,4,FALSE))</f>
        <v>Kristjan Vidder / Mihkel Reimal</v>
      </c>
      <c r="F26" s="205" t="str">
        <f>VLOOKUP(C26,Startlist!B:F,5,FALSE)</f>
        <v>EST</v>
      </c>
      <c r="G26" s="204" t="str">
        <f>VLOOKUP(C26,Startlist!B:H,7,FALSE)</f>
        <v>BMW 325</v>
      </c>
      <c r="H26" s="204" t="str">
        <f>IF(VLOOKUP(C26,Startlist!B:H,6,FALSE)="","",VLOOKUP(C26,Startlist!B:H,6,FALSE))</f>
        <v>Kristjan Vidder</v>
      </c>
      <c r="I26" s="206" t="str">
        <f>IF(VLOOKUP(C26,Results!B:P,14,FALSE)="","Retired",VLOOKUP(C26,Results!B:P,14,FALSE))</f>
        <v>28.56,1</v>
      </c>
    </row>
    <row r="27" spans="1:9" ht="15">
      <c r="A27" s="201">
        <f t="shared" si="0"/>
        <v>20</v>
      </c>
      <c r="B27" s="216">
        <f>COUNTIF($D$1:D26,D27)+1</f>
        <v>2</v>
      </c>
      <c r="C27" s="202">
        <v>60</v>
      </c>
      <c r="D27" s="203" t="str">
        <f>VLOOKUP(C27,'Champ Classes'!A:B,2,FALSE)</f>
        <v>2WD-VE</v>
      </c>
      <c r="E27" s="204" t="str">
        <f>CONCATENATE(VLOOKUP(C27,Startlist!B:H,3,FALSE)," / ",VLOOKUP(C27,Startlist!B:H,4,FALSE))</f>
        <v>Magnus Lepp / Indrek Jõeäär</v>
      </c>
      <c r="F27" s="205" t="str">
        <f>VLOOKUP(C27,Startlist!B:F,5,FALSE)</f>
        <v>EST</v>
      </c>
      <c r="G27" s="204" t="str">
        <f>VLOOKUP(C27,Startlist!B:H,7,FALSE)</f>
        <v>Honda Civic</v>
      </c>
      <c r="H27" s="204" t="str">
        <f>IF(VLOOKUP(C27,Startlist!B:H,6,FALSE)="","",VLOOKUP(C27,Startlist!B:H,6,FALSE))</f>
        <v>Thule Motorsport</v>
      </c>
      <c r="I27" s="206" t="str">
        <f>IF(VLOOKUP(C27,Results!B:P,14,FALSE)="","Retired",VLOOKUP(C27,Results!B:P,14,FALSE))</f>
        <v>28.56,9</v>
      </c>
    </row>
    <row r="28" spans="1:9" ht="15">
      <c r="A28" s="201">
        <f t="shared" si="0"/>
        <v>21</v>
      </c>
      <c r="B28" s="216">
        <f>COUNTIF($D$1:D27,D28)+1</f>
        <v>3</v>
      </c>
      <c r="C28" s="202">
        <v>67</v>
      </c>
      <c r="D28" s="203" t="str">
        <f>VLOOKUP(C28,'Champ Classes'!A:B,2,FALSE)</f>
        <v>2WD-VE</v>
      </c>
      <c r="E28" s="204" t="str">
        <f>CONCATENATE(VLOOKUP(C28,Startlist!B:H,3,FALSE)," / ",VLOOKUP(C28,Startlist!B:H,4,FALSE))</f>
        <v>Allan Leigri / Karel Kuimets</v>
      </c>
      <c r="F28" s="205" t="str">
        <f>VLOOKUP(C28,Startlist!B:F,5,FALSE)</f>
        <v>EST</v>
      </c>
      <c r="G28" s="204" t="str">
        <f>VLOOKUP(C28,Startlist!B:H,7,FALSE)</f>
        <v>Ford Puma</v>
      </c>
      <c r="H28" s="204" t="str">
        <f>IF(VLOOKUP(C28,Startlist!B:H,6,FALSE)="","",VLOOKUP(C28,Startlist!B:H,6,FALSE))</f>
        <v>HRK</v>
      </c>
      <c r="I28" s="206" t="str">
        <f>IF(VLOOKUP(C28,Results!B:P,14,FALSE)="","Retired",VLOOKUP(C28,Results!B:P,14,FALSE))</f>
        <v>29.01,9</v>
      </c>
    </row>
    <row r="29" spans="1:9" ht="15">
      <c r="A29" s="201">
        <f t="shared" si="0"/>
        <v>22</v>
      </c>
      <c r="B29" s="216">
        <f>COUNTIF($D$1:D28,D29)+1</f>
        <v>2</v>
      </c>
      <c r="C29" s="202">
        <v>31</v>
      </c>
      <c r="D29" s="203" t="str">
        <f>VLOOKUP(C29,'Champ Classes'!A:B,2,FALSE)</f>
        <v>J18</v>
      </c>
      <c r="E29" s="204" t="str">
        <f>CONCATENATE(VLOOKUP(C29,Startlist!B:H,3,FALSE)," / ",VLOOKUP(C29,Startlist!B:H,4,FALSE))</f>
        <v>Kristian Hallikmägi / Jaan Pisang</v>
      </c>
      <c r="F29" s="205" t="str">
        <f>VLOOKUP(C29,Startlist!B:F,5,FALSE)</f>
        <v>EST</v>
      </c>
      <c r="G29" s="204" t="str">
        <f>VLOOKUP(C29,Startlist!B:H,7,FALSE)</f>
        <v>Honda Civic</v>
      </c>
      <c r="H29" s="204" t="str">
        <f>IF(VLOOKUP(C29,Startlist!B:H,6,FALSE)="","",VLOOKUP(C29,Startlist!B:H,6,FALSE))</f>
        <v>HallRacing</v>
      </c>
      <c r="I29" s="206" t="str">
        <f>IF(VLOOKUP(C29,Results!B:P,14,FALSE)="","Retired",VLOOKUP(C29,Results!B:P,14,FALSE))</f>
        <v>29.10,4</v>
      </c>
    </row>
    <row r="30" spans="1:9" ht="15">
      <c r="A30" s="201">
        <f t="shared" si="0"/>
        <v>23</v>
      </c>
      <c r="B30" s="216">
        <f>COUNTIF($D$1:D29,D30)+1</f>
        <v>4</v>
      </c>
      <c r="C30" s="202">
        <v>55</v>
      </c>
      <c r="D30" s="203" t="str">
        <f>VLOOKUP(C30,'Champ Classes'!A:B,2,FALSE)</f>
        <v>2WD-ST</v>
      </c>
      <c r="E30" s="204" t="str">
        <f>CONCATENATE(VLOOKUP(C30,Startlist!B:H,3,FALSE)," / ",VLOOKUP(C30,Startlist!B:H,4,FALSE))</f>
        <v>Kevin Ruddi / Geilo Valdmann</v>
      </c>
      <c r="F30" s="205" t="str">
        <f>VLOOKUP(C30,Startlist!B:F,5,FALSE)</f>
        <v>EST</v>
      </c>
      <c r="G30" s="204" t="str">
        <f>VLOOKUP(C30,Startlist!B:H,7,FALSE)</f>
        <v>BMW 316</v>
      </c>
      <c r="H30" s="204" t="str">
        <f>IF(VLOOKUP(C30,Startlist!B:H,6,FALSE)="","",VLOOKUP(C30,Startlist!B:H,6,FALSE))</f>
        <v>Käru Tehnikaklubi</v>
      </c>
      <c r="I30" s="206" t="str">
        <f>IF(VLOOKUP(C30,Results!B:P,14,FALSE)="","Retired",VLOOKUP(C30,Results!B:P,14,FALSE))</f>
        <v>29.14,9</v>
      </c>
    </row>
    <row r="31" spans="1:9" ht="15">
      <c r="A31" s="201">
        <f t="shared" si="0"/>
        <v>24</v>
      </c>
      <c r="B31" s="216">
        <f>COUNTIF($D$1:D30,D31)+1</f>
        <v>4</v>
      </c>
      <c r="C31" s="202">
        <v>53</v>
      </c>
      <c r="D31" s="203" t="str">
        <f>VLOOKUP(C31,'Champ Classes'!A:B,2,FALSE)</f>
        <v>2WD-SE</v>
      </c>
      <c r="E31" s="204" t="str">
        <f>CONCATENATE(VLOOKUP(C31,Startlist!B:H,3,FALSE)," / ",VLOOKUP(C31,Startlist!B:H,4,FALSE))</f>
        <v>Hannes Männamets / Timo Kallingo</v>
      </c>
      <c r="F31" s="205" t="str">
        <f>VLOOKUP(C31,Startlist!B:F,5,FALSE)</f>
        <v>EST</v>
      </c>
      <c r="G31" s="204" t="str">
        <f>VLOOKUP(C31,Startlist!B:H,7,FALSE)</f>
        <v>Ford Fiesta</v>
      </c>
      <c r="H31" s="204">
        <f>IF(VLOOKUP(C31,Startlist!B:H,6,FALSE)="","",VLOOKUP(C31,Startlist!B:H,6,FALSE))</f>
      </c>
      <c r="I31" s="206" t="str">
        <f>IF(VLOOKUP(C31,Results!B:P,14,FALSE)="","Retired",VLOOKUP(C31,Results!B:P,14,FALSE))</f>
        <v>29.16,7</v>
      </c>
    </row>
    <row r="32" spans="1:9" ht="15">
      <c r="A32" s="201">
        <f t="shared" si="0"/>
        <v>25</v>
      </c>
      <c r="B32" s="216">
        <f>COUNTIF($D$1:D31,D32)+1</f>
        <v>5</v>
      </c>
      <c r="C32" s="202">
        <v>95</v>
      </c>
      <c r="D32" s="203" t="str">
        <f>VLOOKUP(C32,'Champ Classes'!A:B,2,FALSE)</f>
        <v>2WD-ST</v>
      </c>
      <c r="E32" s="204" t="str">
        <f>CONCATENATE(VLOOKUP(C32,Startlist!B:H,3,FALSE)," / ",VLOOKUP(C32,Startlist!B:H,4,FALSE))</f>
        <v>Jarmo Lige / Sten Kuusik</v>
      </c>
      <c r="F32" s="205" t="str">
        <f>VLOOKUP(C32,Startlist!B:F,5,FALSE)</f>
        <v>EST</v>
      </c>
      <c r="G32" s="204" t="str">
        <f>VLOOKUP(C32,Startlist!B:H,7,FALSE)</f>
        <v>BMW Compact</v>
      </c>
      <c r="H32" s="204" t="str">
        <f>IF(VLOOKUP(C32,Startlist!B:H,6,FALSE)="","",VLOOKUP(C32,Startlist!B:H,6,FALSE))</f>
        <v>Jarmo Lige</v>
      </c>
      <c r="I32" s="206" t="str">
        <f>IF(VLOOKUP(C32,Results!B:P,14,FALSE)="","Retired",VLOOKUP(C32,Results!B:P,14,FALSE))</f>
        <v>29.19,8</v>
      </c>
    </row>
    <row r="33" spans="1:9" ht="15">
      <c r="A33" s="201">
        <f t="shared" si="0"/>
        <v>26</v>
      </c>
      <c r="B33" s="216">
        <f>COUNTIF($D$1:D32,D33)+1</f>
        <v>5</v>
      </c>
      <c r="C33" s="202">
        <v>58</v>
      </c>
      <c r="D33" s="203" t="str">
        <f>VLOOKUP(C33,'Champ Classes'!A:B,2,FALSE)</f>
        <v>2WD-SE</v>
      </c>
      <c r="E33" s="204" t="str">
        <f>CONCATENATE(VLOOKUP(C33,Startlist!B:H,3,FALSE)," / ",VLOOKUP(C33,Startlist!B:H,4,FALSE))</f>
        <v>Mirkko Matikainen / Keith Vähi</v>
      </c>
      <c r="F33" s="205" t="str">
        <f>VLOOKUP(C33,Startlist!B:F,5,FALSE)</f>
        <v>EST</v>
      </c>
      <c r="G33" s="204" t="str">
        <f>VLOOKUP(C33,Startlist!B:H,7,FALSE)</f>
        <v>Honda Civic Type-R</v>
      </c>
      <c r="H33" s="204" t="str">
        <f>IF(VLOOKUP(C33,Startlist!B:H,6,FALSE)="","",VLOOKUP(C33,Startlist!B:H,6,FALSE))</f>
        <v>Mikkor Saekoda OÜ</v>
      </c>
      <c r="I33" s="206" t="str">
        <f>IF(VLOOKUP(C33,Results!B:P,14,FALSE)="","Retired",VLOOKUP(C33,Results!B:P,14,FALSE))</f>
        <v>29.23,5</v>
      </c>
    </row>
    <row r="34" spans="1:9" ht="15">
      <c r="A34" s="201">
        <f t="shared" si="0"/>
        <v>27</v>
      </c>
      <c r="B34" s="216">
        <f>COUNTIF($D$1:D33,D34)+1</f>
        <v>2</v>
      </c>
      <c r="C34" s="202">
        <v>147</v>
      </c>
      <c r="D34" s="203" t="str">
        <f>VLOOKUP(C34,'Champ Classes'!A:B,2,FALSE)</f>
        <v>2WD-Sport</v>
      </c>
      <c r="E34" s="204" t="str">
        <f>CONCATENATE(VLOOKUP(C34,Startlist!B:H,3,FALSE)," / ",VLOOKUP(C34,Startlist!B:H,4,FALSE))</f>
        <v>Kristjan Ojaste / Tõnu Tikerpalu</v>
      </c>
      <c r="F34" s="205" t="str">
        <f>VLOOKUP(C34,Startlist!B:F,5,FALSE)</f>
        <v>EST</v>
      </c>
      <c r="G34" s="204" t="str">
        <f>VLOOKUP(C34,Startlist!B:H,7,FALSE)</f>
        <v>BMW 318</v>
      </c>
      <c r="H34" s="204" t="str">
        <f>IF(VLOOKUP(C34,Startlist!B:H,6,FALSE)="","",VLOOKUP(C34,Startlist!B:H,6,FALSE))</f>
        <v>A1M Motorsport</v>
      </c>
      <c r="I34" s="206" t="str">
        <f>IF(VLOOKUP(C34,Results!B:P,14,FALSE)="","Retired",VLOOKUP(C34,Results!B:P,14,FALSE))</f>
        <v>29.24,8</v>
      </c>
    </row>
    <row r="35" spans="1:9" ht="15">
      <c r="A35" s="201">
        <f t="shared" si="0"/>
        <v>28</v>
      </c>
      <c r="B35" s="216">
        <f>COUNTIF($D$1:D34,D35)+1</f>
        <v>6</v>
      </c>
      <c r="C35" s="202">
        <v>68</v>
      </c>
      <c r="D35" s="203" t="str">
        <f>VLOOKUP(C35,'Champ Classes'!A:B,2,FALSE)</f>
        <v>2WD-SE</v>
      </c>
      <c r="E35" s="204" t="str">
        <f>CONCATENATE(VLOOKUP(C35,Startlist!B:H,3,FALSE)," / ",VLOOKUP(C35,Startlist!B:H,4,FALSE))</f>
        <v>Imre Vanik / Janek Ojala</v>
      </c>
      <c r="F35" s="205" t="str">
        <f>VLOOKUP(C35,Startlist!B:F,5,FALSE)</f>
        <v>EST</v>
      </c>
      <c r="G35" s="204" t="str">
        <f>VLOOKUP(C35,Startlist!B:H,7,FALSE)</f>
        <v>Nissan Sunny</v>
      </c>
      <c r="H35" s="204" t="str">
        <f>IF(VLOOKUP(C35,Startlist!B:H,6,FALSE)="","",VLOOKUP(C35,Startlist!B:H,6,FALSE))</f>
        <v>Imre Vanik</v>
      </c>
      <c r="I35" s="206" t="str">
        <f>IF(VLOOKUP(C35,Results!B:P,14,FALSE)="","Retired",VLOOKUP(C35,Results!B:P,14,FALSE))</f>
        <v>29.25,5</v>
      </c>
    </row>
    <row r="36" spans="1:9" ht="15">
      <c r="A36" s="201">
        <f t="shared" si="0"/>
        <v>29</v>
      </c>
      <c r="B36" s="216">
        <f>COUNTIF($D$1:D35,D36)+1</f>
        <v>6</v>
      </c>
      <c r="C36" s="202">
        <v>77</v>
      </c>
      <c r="D36" s="203" t="str">
        <f>VLOOKUP(C36,'Champ Classes'!A:B,2,FALSE)</f>
        <v>2WD-ST</v>
      </c>
      <c r="E36" s="204" t="str">
        <f>CONCATENATE(VLOOKUP(C36,Startlist!B:H,3,FALSE)," / ",VLOOKUP(C36,Startlist!B:H,4,FALSE))</f>
        <v>Kauri Päästel / Karel Eist</v>
      </c>
      <c r="F36" s="205" t="str">
        <f>VLOOKUP(C36,Startlist!B:F,5,FALSE)</f>
        <v>EST</v>
      </c>
      <c r="G36" s="204" t="str">
        <f>VLOOKUP(C36,Startlist!B:H,7,FALSE)</f>
        <v>BMW 316I</v>
      </c>
      <c r="H36" s="204" t="str">
        <f>IF(VLOOKUP(C36,Startlist!B:H,6,FALSE)="","",VLOOKUP(C36,Startlist!B:H,6,FALSE))</f>
        <v>HL Auto</v>
      </c>
      <c r="I36" s="206" t="str">
        <f>IF(VLOOKUP(C36,Results!B:P,14,FALSE)="","Retired",VLOOKUP(C36,Results!B:P,14,FALSE))</f>
        <v>29.26,7</v>
      </c>
    </row>
    <row r="37" spans="1:9" ht="15">
      <c r="A37" s="201">
        <f t="shared" si="0"/>
        <v>30</v>
      </c>
      <c r="B37" s="216">
        <f>COUNTIF($D$1:D36,D37)+1</f>
        <v>7</v>
      </c>
      <c r="C37" s="202">
        <v>84</v>
      </c>
      <c r="D37" s="203" t="str">
        <f>VLOOKUP(C37,'Champ Classes'!A:B,2,FALSE)</f>
        <v>2WD-SE</v>
      </c>
      <c r="E37" s="204" t="str">
        <f>CONCATENATE(VLOOKUP(C37,Startlist!B:H,3,FALSE)," / ",VLOOKUP(C37,Startlist!B:H,4,FALSE))</f>
        <v>Merlis Rand / Mihkel Avik</v>
      </c>
      <c r="F37" s="205" t="str">
        <f>VLOOKUP(C37,Startlist!B:F,5,FALSE)</f>
        <v>EST</v>
      </c>
      <c r="G37" s="204" t="str">
        <f>VLOOKUP(C37,Startlist!B:H,7,FALSE)</f>
        <v>Audi A3</v>
      </c>
      <c r="H37" s="204" t="str">
        <f>IF(VLOOKUP(C37,Startlist!B:H,6,FALSE)="","",VLOOKUP(C37,Startlist!B:H,6,FALSE))</f>
        <v>Thule Motorsport</v>
      </c>
      <c r="I37" s="206" t="str">
        <f>IF(VLOOKUP(C37,Results!B:P,14,FALSE)="","Retired",VLOOKUP(C37,Results!B:P,14,FALSE))</f>
        <v>29.28,6</v>
      </c>
    </row>
    <row r="38" spans="1:9" ht="15">
      <c r="A38" s="201">
        <f t="shared" si="0"/>
        <v>31</v>
      </c>
      <c r="B38" s="216">
        <f>COUNTIF($D$1:D37,D38)+1</f>
        <v>7</v>
      </c>
      <c r="C38" s="202">
        <v>72</v>
      </c>
      <c r="D38" s="203" t="str">
        <f>VLOOKUP(C38,'Champ Classes'!A:B,2,FALSE)</f>
        <v>2WD-ST</v>
      </c>
      <c r="E38" s="204" t="str">
        <f>CONCATENATE(VLOOKUP(C38,Startlist!B:H,3,FALSE)," / ",VLOOKUP(C38,Startlist!B:H,4,FALSE))</f>
        <v>Aleksander Strelkov / Meigo Vene</v>
      </c>
      <c r="F38" s="205" t="str">
        <f>VLOOKUP(C38,Startlist!B:F,5,FALSE)</f>
        <v>EST</v>
      </c>
      <c r="G38" s="204" t="str">
        <f>VLOOKUP(C38,Startlist!B:H,7,FALSE)</f>
        <v>BMW 320I</v>
      </c>
      <c r="H38" s="204" t="str">
        <f>IF(VLOOKUP(C38,Startlist!B:H,6,FALSE)="","",VLOOKUP(C38,Startlist!B:H,6,FALSE))</f>
        <v>Aleksander Strelkov</v>
      </c>
      <c r="I38" s="206" t="str">
        <f>IF(VLOOKUP(C38,Results!B:P,14,FALSE)="","Retired",VLOOKUP(C38,Results!B:P,14,FALSE))</f>
        <v>29.29,3</v>
      </c>
    </row>
    <row r="39" spans="1:9" ht="15">
      <c r="A39" s="201">
        <f t="shared" si="0"/>
        <v>32</v>
      </c>
      <c r="B39" s="216">
        <f>COUNTIF($D$1:D38,D39)+1</f>
        <v>1</v>
      </c>
      <c r="C39" s="202">
        <v>75</v>
      </c>
      <c r="D39" s="203" t="str">
        <f>VLOOKUP(C39,'Champ Classes'!A:B,2,FALSE)</f>
        <v>2WD-VT</v>
      </c>
      <c r="E39" s="204" t="str">
        <f>CONCATENATE(VLOOKUP(C39,Startlist!B:H,3,FALSE)," / ",VLOOKUP(C39,Startlist!B:H,4,FALSE))</f>
        <v>Raido Seppel / Rivo Hell</v>
      </c>
      <c r="F39" s="205" t="str">
        <f>VLOOKUP(C39,Startlist!B:F,5,FALSE)</f>
        <v>EST</v>
      </c>
      <c r="G39" s="204" t="str">
        <f>VLOOKUP(C39,Startlist!B:H,7,FALSE)</f>
        <v>BMW 316I</v>
      </c>
      <c r="H39" s="204" t="str">
        <f>IF(VLOOKUP(C39,Startlist!B:H,6,FALSE)="","",VLOOKUP(C39,Startlist!B:H,6,FALSE))</f>
        <v>Raido Seppel</v>
      </c>
      <c r="I39" s="206" t="str">
        <f>IF(VLOOKUP(C39,Results!B:P,14,FALSE)="","Retired",VLOOKUP(C39,Results!B:P,14,FALSE))</f>
        <v>29.31,4</v>
      </c>
    </row>
    <row r="40" spans="1:9" ht="15">
      <c r="A40" s="201">
        <f t="shared" si="0"/>
        <v>33</v>
      </c>
      <c r="B40" s="216">
        <f>COUNTIF($D$1:D39,D40)+1</f>
        <v>2</v>
      </c>
      <c r="C40" s="202">
        <v>69</v>
      </c>
      <c r="D40" s="203" t="str">
        <f>VLOOKUP(C40,'Champ Classes'!A:B,2,FALSE)</f>
        <v>2WD-VT</v>
      </c>
      <c r="E40" s="204" t="str">
        <f>CONCATENATE(VLOOKUP(C40,Startlist!B:H,3,FALSE)," / ",VLOOKUP(C40,Startlist!B:H,4,FALSE))</f>
        <v>Tauri Soome / Kristjan Karlep</v>
      </c>
      <c r="F40" s="205" t="str">
        <f>VLOOKUP(C40,Startlist!B:F,5,FALSE)</f>
        <v>EST</v>
      </c>
      <c r="G40" s="204" t="str">
        <f>VLOOKUP(C40,Startlist!B:H,7,FALSE)</f>
        <v>BMW 318</v>
      </c>
      <c r="H40" s="204" t="str">
        <f>IF(VLOOKUP(C40,Startlist!B:H,6,FALSE)="","",VLOOKUP(C40,Startlist!B:H,6,FALSE))</f>
        <v>MRF Motosport</v>
      </c>
      <c r="I40" s="206" t="str">
        <f>IF(VLOOKUP(C40,Results!B:P,14,FALSE)="","Retired",VLOOKUP(C40,Results!B:P,14,FALSE))</f>
        <v>29.36,7</v>
      </c>
    </row>
    <row r="41" spans="1:9" ht="15">
      <c r="A41" s="201">
        <f t="shared" si="0"/>
        <v>34</v>
      </c>
      <c r="B41" s="216">
        <f>COUNTIF($D$1:D40,D41)+1</f>
        <v>8</v>
      </c>
      <c r="C41" s="202">
        <v>71</v>
      </c>
      <c r="D41" s="203" t="str">
        <f>VLOOKUP(C41,'Champ Classes'!A:B,2,FALSE)</f>
        <v>2WD-SE</v>
      </c>
      <c r="E41" s="204" t="str">
        <f>CONCATENATE(VLOOKUP(C41,Startlist!B:H,3,FALSE)," / ",VLOOKUP(C41,Startlist!B:H,4,FALSE))</f>
        <v>Palle Kõlar / Allan Liister</v>
      </c>
      <c r="F41" s="205" t="str">
        <f>VLOOKUP(C41,Startlist!B:F,5,FALSE)</f>
        <v>EST</v>
      </c>
      <c r="G41" s="204" t="str">
        <f>VLOOKUP(C41,Startlist!B:H,7,FALSE)</f>
        <v>Seat Ibiza GTI</v>
      </c>
      <c r="H41" s="204" t="str">
        <f>IF(VLOOKUP(C41,Startlist!B:H,6,FALSE)="","",VLOOKUP(C41,Startlist!B:H,6,FALSE))</f>
        <v>HRK</v>
      </c>
      <c r="I41" s="206" t="str">
        <f>IF(VLOOKUP(C41,Results!B:P,14,FALSE)="","Retired",VLOOKUP(C41,Results!B:P,14,FALSE))</f>
        <v>29.41,2</v>
      </c>
    </row>
    <row r="42" spans="1:9" ht="15">
      <c r="A42" s="201">
        <f t="shared" si="0"/>
        <v>35</v>
      </c>
      <c r="B42" s="216">
        <f>COUNTIF($D$1:D41,D42)+1</f>
        <v>8</v>
      </c>
      <c r="C42" s="202">
        <v>70</v>
      </c>
      <c r="D42" s="203" t="str">
        <f>VLOOKUP(C42,'Champ Classes'!A:B,2,FALSE)</f>
        <v>2WD-ST</v>
      </c>
      <c r="E42" s="204" t="str">
        <f>CONCATENATE(VLOOKUP(C42,Startlist!B:H,3,FALSE)," / ",VLOOKUP(C42,Startlist!B:H,4,FALSE))</f>
        <v>Jaanus Kadak / Asko Mäeots</v>
      </c>
      <c r="F42" s="205" t="str">
        <f>VLOOKUP(C42,Startlist!B:F,5,FALSE)</f>
        <v>EST</v>
      </c>
      <c r="G42" s="204" t="str">
        <f>VLOOKUP(C42,Startlist!B:H,7,FALSE)</f>
        <v>BMW 316I</v>
      </c>
      <c r="H42" s="204" t="str">
        <f>IF(VLOOKUP(C42,Startlist!B:H,6,FALSE)="","",VLOOKUP(C42,Startlist!B:H,6,FALSE))</f>
        <v>Käru Tehnikaklubi</v>
      </c>
      <c r="I42" s="206" t="str">
        <f>IF(VLOOKUP(C42,Results!B:P,14,FALSE)="","Retired",VLOOKUP(C42,Results!B:P,14,FALSE))</f>
        <v>29.42,2</v>
      </c>
    </row>
    <row r="43" spans="1:9" ht="15">
      <c r="A43" s="201">
        <f t="shared" si="0"/>
        <v>36</v>
      </c>
      <c r="B43" s="216">
        <f>COUNTIF($D$1:D42,D43)+1</f>
        <v>1</v>
      </c>
      <c r="C43" s="202">
        <v>64</v>
      </c>
      <c r="D43" s="203" t="str">
        <f>VLOOKUP(C43,'Champ Classes'!A:B,2,FALSE)</f>
        <v>SU</v>
      </c>
      <c r="E43" s="204" t="str">
        <f>CONCATENATE(VLOOKUP(C43,Startlist!B:H,3,FALSE)," / ",VLOOKUP(C43,Startlist!B:H,4,FALSE))</f>
        <v>Ivar Burmeister / Raino Remmel</v>
      </c>
      <c r="F43" s="205" t="str">
        <f>VLOOKUP(C43,Startlist!B:F,5,FALSE)</f>
        <v>EST</v>
      </c>
      <c r="G43" s="204" t="str">
        <f>VLOOKUP(C43,Startlist!B:H,7,FALSE)</f>
        <v>Vaz 2105</v>
      </c>
      <c r="H43" s="204">
        <f>IF(VLOOKUP(C43,Startlist!B:H,6,FALSE)="","",VLOOKUP(C43,Startlist!B:H,6,FALSE))</f>
      </c>
      <c r="I43" s="206" t="str">
        <f>IF(VLOOKUP(C43,Results!B:P,14,FALSE)="","Retired",VLOOKUP(C43,Results!B:P,14,FALSE))</f>
        <v>29.50,0</v>
      </c>
    </row>
    <row r="44" spans="1:9" ht="15">
      <c r="A44" s="201">
        <f t="shared" si="0"/>
        <v>37</v>
      </c>
      <c r="B44" s="216">
        <f>COUNTIF($D$1:D43,D44)+1</f>
        <v>2</v>
      </c>
      <c r="C44" s="202">
        <v>24</v>
      </c>
      <c r="D44" s="203" t="str">
        <f>VLOOKUP(C44,'Champ Classes'!A:B,2,FALSE)</f>
        <v>J16</v>
      </c>
      <c r="E44" s="204" t="str">
        <f>CONCATENATE(VLOOKUP(C44,Startlist!B:H,3,FALSE)," / ",VLOOKUP(C44,Startlist!B:H,4,FALSE))</f>
        <v>Mirek JR Matikainen / Taavo Lauk</v>
      </c>
      <c r="F44" s="205" t="str">
        <f>VLOOKUP(C44,Startlist!B:F,5,FALSE)</f>
        <v>EST</v>
      </c>
      <c r="G44" s="204" t="str">
        <f>VLOOKUP(C44,Startlist!B:H,7,FALSE)</f>
        <v>Ford Fiesta</v>
      </c>
      <c r="H44" s="204" t="str">
        <f>IF(VLOOKUP(C44,Startlist!B:H,6,FALSE)="","",VLOOKUP(C44,Startlist!B:H,6,FALSE))</f>
        <v>Mikkor Saekoda OÜ</v>
      </c>
      <c r="I44" s="206" t="str">
        <f>IF(VLOOKUP(C44,Results!B:P,14,FALSE)="","Retired",VLOOKUP(C44,Results!B:P,14,FALSE))</f>
        <v>29.51,9</v>
      </c>
    </row>
    <row r="45" spans="1:9" ht="15">
      <c r="A45" s="201">
        <f t="shared" si="0"/>
        <v>38</v>
      </c>
      <c r="B45" s="216">
        <f>COUNTIF($D$1:D44,D45)+1</f>
        <v>2</v>
      </c>
      <c r="C45" s="202">
        <v>85</v>
      </c>
      <c r="D45" s="203" t="str">
        <f>VLOOKUP(C45,'Champ Classes'!A:B,2,FALSE)</f>
        <v>SU</v>
      </c>
      <c r="E45" s="204" t="str">
        <f>CONCATENATE(VLOOKUP(C45,Startlist!B:H,3,FALSE)," / ",VLOOKUP(C45,Startlist!B:H,4,FALSE))</f>
        <v>Martin Tanning / Eigo Jaakma</v>
      </c>
      <c r="F45" s="205" t="str">
        <f>VLOOKUP(C45,Startlist!B:F,5,FALSE)</f>
        <v>EST</v>
      </c>
      <c r="G45" s="204" t="str">
        <f>VLOOKUP(C45,Startlist!B:H,7,FALSE)</f>
        <v>Vaz 2105</v>
      </c>
      <c r="H45" s="204" t="str">
        <f>IF(VLOOKUP(C45,Startlist!B:H,6,FALSE)="","",VLOOKUP(C45,Startlist!B:H,6,FALSE))</f>
        <v>Thule Motorsport</v>
      </c>
      <c r="I45" s="206" t="str">
        <f>IF(VLOOKUP(C45,Results!B:P,14,FALSE)="","Retired",VLOOKUP(C45,Results!B:P,14,FALSE))</f>
        <v>30.00,6</v>
      </c>
    </row>
    <row r="46" spans="1:9" ht="15">
      <c r="A46" s="201">
        <f t="shared" si="0"/>
        <v>39</v>
      </c>
      <c r="B46" s="216">
        <f>COUNTIF($D$1:D45,D46)+1</f>
        <v>4</v>
      </c>
      <c r="C46" s="202">
        <v>61</v>
      </c>
      <c r="D46" s="203" t="str">
        <f>VLOOKUP(C46,'Champ Classes'!A:B,2,FALSE)</f>
        <v>2WD-VE</v>
      </c>
      <c r="E46" s="204" t="str">
        <f>CONCATENATE(VLOOKUP(C46,Startlist!B:H,3,FALSE)," / ",VLOOKUP(C46,Startlist!B:H,4,FALSE))</f>
        <v>Madis Laaser / Jaagup Laaser</v>
      </c>
      <c r="F46" s="205" t="str">
        <f>VLOOKUP(C46,Startlist!B:F,5,FALSE)</f>
        <v>EST</v>
      </c>
      <c r="G46" s="204" t="str">
        <f>VLOOKUP(C46,Startlist!B:H,7,FALSE)</f>
        <v>Honda Civic</v>
      </c>
      <c r="H46" s="204">
        <f>IF(VLOOKUP(C46,Startlist!B:H,6,FALSE)="","",VLOOKUP(C46,Startlist!B:H,6,FALSE))</f>
      </c>
      <c r="I46" s="206" t="str">
        <f>IF(VLOOKUP(C46,Results!B:P,14,FALSE)="","Retired",VLOOKUP(C46,Results!B:P,14,FALSE))</f>
        <v>30.07,8</v>
      </c>
    </row>
    <row r="47" spans="1:9" ht="15">
      <c r="A47" s="201">
        <f t="shared" si="0"/>
        <v>40</v>
      </c>
      <c r="B47" s="216">
        <f>COUNTIF($D$1:D46,D47)+1</f>
        <v>3</v>
      </c>
      <c r="C47" s="202">
        <v>93</v>
      </c>
      <c r="D47" s="203" t="str">
        <f>VLOOKUP(C47,'Champ Classes'!A:B,2,FALSE)</f>
        <v>SU</v>
      </c>
      <c r="E47" s="204" t="str">
        <f>CONCATENATE(VLOOKUP(C47,Startlist!B:H,3,FALSE)," / ",VLOOKUP(C47,Startlist!B:H,4,FALSE))</f>
        <v>Mikk Saaron / Mait Saaron</v>
      </c>
      <c r="F47" s="205" t="str">
        <f>VLOOKUP(C47,Startlist!B:F,5,FALSE)</f>
        <v>EST</v>
      </c>
      <c r="G47" s="204" t="str">
        <f>VLOOKUP(C47,Startlist!B:H,7,FALSE)</f>
        <v>Lada 2107</v>
      </c>
      <c r="H47" s="204" t="str">
        <f>IF(VLOOKUP(C47,Startlist!B:H,6,FALSE)="","",VLOOKUP(C47,Startlist!B:H,6,FALSE))</f>
        <v>Mikk Saaron</v>
      </c>
      <c r="I47" s="206" t="str">
        <f>IF(VLOOKUP(C47,Results!B:P,14,FALSE)="","Retired",VLOOKUP(C47,Results!B:P,14,FALSE))</f>
        <v>30.08,5</v>
      </c>
    </row>
    <row r="48" spans="1:9" ht="15">
      <c r="A48" s="201">
        <f t="shared" si="0"/>
        <v>41</v>
      </c>
      <c r="B48" s="216">
        <f>COUNTIF($D$1:D47,D48)+1</f>
        <v>9</v>
      </c>
      <c r="C48" s="202">
        <v>97</v>
      </c>
      <c r="D48" s="203" t="str">
        <f>VLOOKUP(C48,'Champ Classes'!A:B,2,FALSE)</f>
        <v>2WD-SE</v>
      </c>
      <c r="E48" s="204" t="str">
        <f>CONCATENATE(VLOOKUP(C48,Startlist!B:H,3,FALSE)," / ",VLOOKUP(C48,Startlist!B:H,4,FALSE))</f>
        <v>Ranet Rees / Janis Kajo</v>
      </c>
      <c r="F48" s="205" t="str">
        <f>VLOOKUP(C48,Startlist!B:F,5,FALSE)</f>
        <v>EST</v>
      </c>
      <c r="G48" s="204" t="str">
        <f>VLOOKUP(C48,Startlist!B:H,7,FALSE)</f>
        <v>Seat Ibiza</v>
      </c>
      <c r="H48" s="204" t="str">
        <f>IF(VLOOKUP(C48,Startlist!B:H,6,FALSE)="","",VLOOKUP(C48,Startlist!B:H,6,FALSE))</f>
        <v>Tigugrupp</v>
      </c>
      <c r="I48" s="206" t="str">
        <f>IF(VLOOKUP(C48,Results!B:P,14,FALSE)="","Retired",VLOOKUP(C48,Results!B:P,14,FALSE))</f>
        <v>30.11,1</v>
      </c>
    </row>
    <row r="49" spans="1:9" ht="15">
      <c r="A49" s="201">
        <f t="shared" si="0"/>
        <v>42</v>
      </c>
      <c r="B49" s="216">
        <f>COUNTIF($D$1:D48,D49)+1</f>
        <v>10</v>
      </c>
      <c r="C49" s="202">
        <v>63</v>
      </c>
      <c r="D49" s="203" t="str">
        <f>VLOOKUP(C49,'Champ Classes'!A:B,2,FALSE)</f>
        <v>4WD</v>
      </c>
      <c r="E49" s="204" t="str">
        <f>CONCATENATE(VLOOKUP(C49,Startlist!B:H,3,FALSE)," / ",VLOOKUP(C49,Startlist!B:H,4,FALSE))</f>
        <v>Renee Laan / Marko Meesak</v>
      </c>
      <c r="F49" s="205" t="str">
        <f>VLOOKUP(C49,Startlist!B:F,5,FALSE)</f>
        <v>EST</v>
      </c>
      <c r="G49" s="204" t="str">
        <f>VLOOKUP(C49,Startlist!B:H,7,FALSE)</f>
        <v>Subaru Impreza</v>
      </c>
      <c r="H49" s="204" t="str">
        <f>IF(VLOOKUP(C49,Startlist!B:H,6,FALSE)="","",VLOOKUP(C49,Startlist!B:H,6,FALSE))</f>
        <v>Renee Laan</v>
      </c>
      <c r="I49" s="206" t="str">
        <f>IF(VLOOKUP(C49,Results!B:P,14,FALSE)="","Retired",VLOOKUP(C49,Results!B:P,14,FALSE))</f>
        <v>30.11,5</v>
      </c>
    </row>
    <row r="50" spans="1:9" ht="15">
      <c r="A50" s="201">
        <f t="shared" si="0"/>
        <v>43</v>
      </c>
      <c r="B50" s="216">
        <f>COUNTIF($D$1:D49,D50)+1</f>
        <v>3</v>
      </c>
      <c r="C50" s="202">
        <v>80</v>
      </c>
      <c r="D50" s="203" t="str">
        <f>VLOOKUP(C50,'Champ Classes'!A:B,2,FALSE)</f>
        <v>2WD-VT</v>
      </c>
      <c r="E50" s="204" t="str">
        <f>CONCATENATE(VLOOKUP(C50,Startlist!B:H,3,FALSE)," / ",VLOOKUP(C50,Startlist!B:H,4,FALSE))</f>
        <v>Rainer Umbleja / Ronald Jürgenson</v>
      </c>
      <c r="F50" s="205" t="str">
        <f>VLOOKUP(C50,Startlist!B:F,5,FALSE)</f>
        <v>EST</v>
      </c>
      <c r="G50" s="204" t="str">
        <f>VLOOKUP(C50,Startlist!B:H,7,FALSE)</f>
        <v>BMW 318</v>
      </c>
      <c r="H50" s="204" t="str">
        <f>IF(VLOOKUP(C50,Startlist!B:H,6,FALSE)="","",VLOOKUP(C50,Startlist!B:H,6,FALSE))</f>
        <v>360Auto</v>
      </c>
      <c r="I50" s="206" t="str">
        <f>IF(VLOOKUP(C50,Results!B:P,14,FALSE)="","Retired",VLOOKUP(C50,Results!B:P,14,FALSE))</f>
        <v>30.14,5</v>
      </c>
    </row>
    <row r="51" spans="1:9" ht="15">
      <c r="A51" s="201">
        <f t="shared" si="0"/>
        <v>44</v>
      </c>
      <c r="B51" s="216">
        <f>COUNTIF($D$1:D50,D51)+1</f>
        <v>9</v>
      </c>
      <c r="C51" s="202">
        <v>137</v>
      </c>
      <c r="D51" s="203" t="str">
        <f>VLOOKUP(C51,'Champ Classes'!A:B,2,FALSE)</f>
        <v>2WD-ST</v>
      </c>
      <c r="E51" s="204" t="str">
        <f>CONCATENATE(VLOOKUP(C51,Startlist!B:H,3,FALSE)," / ",VLOOKUP(C51,Startlist!B:H,4,FALSE))</f>
        <v>Janno Johanson / Aldo Sander</v>
      </c>
      <c r="F51" s="205" t="str">
        <f>VLOOKUP(C51,Startlist!B:F,5,FALSE)</f>
        <v>EST</v>
      </c>
      <c r="G51" s="204" t="str">
        <f>VLOOKUP(C51,Startlist!B:H,7,FALSE)</f>
        <v>BMW 318</v>
      </c>
      <c r="H51" s="204" t="str">
        <f>IF(VLOOKUP(C51,Startlist!B:H,6,FALSE)="","",VLOOKUP(C51,Startlist!B:H,6,FALSE))</f>
        <v>Janno Johanson</v>
      </c>
      <c r="I51" s="206" t="str">
        <f>IF(VLOOKUP(C51,Results!B:P,14,FALSE)="","Retired",VLOOKUP(C51,Results!B:P,14,FALSE))</f>
        <v>30.14,8</v>
      </c>
    </row>
    <row r="52" spans="1:9" ht="15">
      <c r="A52" s="201">
        <f t="shared" si="0"/>
        <v>45</v>
      </c>
      <c r="B52" s="216">
        <f>COUNTIF($D$1:D51,D52)+1</f>
        <v>10</v>
      </c>
      <c r="C52" s="202">
        <v>140</v>
      </c>
      <c r="D52" s="203" t="str">
        <f>VLOOKUP(C52,'Champ Classes'!A:B,2,FALSE)</f>
        <v>2WD-ST</v>
      </c>
      <c r="E52" s="204" t="str">
        <f>CONCATENATE(VLOOKUP(C52,Startlist!B:H,3,FALSE)," / ",VLOOKUP(C52,Startlist!B:H,4,FALSE))</f>
        <v>Aivo Lillepuu / Madis Laadre</v>
      </c>
      <c r="F52" s="205" t="str">
        <f>VLOOKUP(C52,Startlist!B:F,5,FALSE)</f>
        <v>EST</v>
      </c>
      <c r="G52" s="204" t="str">
        <f>VLOOKUP(C52,Startlist!B:H,7,FALSE)</f>
        <v>BMW Compact</v>
      </c>
      <c r="H52" s="204" t="str">
        <f>IF(VLOOKUP(C52,Startlist!B:H,6,FALSE)="","",VLOOKUP(C52,Startlist!B:H,6,FALSE))</f>
        <v>Aivo Lillepuu</v>
      </c>
      <c r="I52" s="206" t="str">
        <f>IF(VLOOKUP(C52,Results!B:P,14,FALSE)="","Retired",VLOOKUP(C52,Results!B:P,14,FALSE))</f>
        <v>30.20,9</v>
      </c>
    </row>
    <row r="53" spans="1:9" ht="15">
      <c r="A53" s="201">
        <f t="shared" si="0"/>
        <v>46</v>
      </c>
      <c r="B53" s="216">
        <f>COUNTIF($D$1:D52,D53)+1</f>
        <v>11</v>
      </c>
      <c r="C53" s="202">
        <v>47</v>
      </c>
      <c r="D53" s="203" t="str">
        <f>VLOOKUP(C53,'Champ Classes'!A:B,2,FALSE)</f>
        <v>2WD-ST</v>
      </c>
      <c r="E53" s="204" t="str">
        <f>CONCATENATE(VLOOKUP(C53,Startlist!B:H,3,FALSE)," / ",VLOOKUP(C53,Startlist!B:H,4,FALSE))</f>
        <v>Harold Vilson / Margo Mitt</v>
      </c>
      <c r="F53" s="205" t="str">
        <f>VLOOKUP(C53,Startlist!B:F,5,FALSE)</f>
        <v>EST</v>
      </c>
      <c r="G53" s="204" t="str">
        <f>VLOOKUP(C53,Startlist!B:H,7,FALSE)</f>
        <v>BMW 323</v>
      </c>
      <c r="H53" s="204" t="str">
        <f>IF(VLOOKUP(C53,Startlist!B:H,6,FALSE)="","",VLOOKUP(C53,Startlist!B:H,6,FALSE))</f>
        <v>WKND Racing</v>
      </c>
      <c r="I53" s="206" t="str">
        <f>IF(VLOOKUP(C53,Results!B:P,14,FALSE)="","Retired",VLOOKUP(C53,Results!B:P,14,FALSE))</f>
        <v>30.22,6</v>
      </c>
    </row>
    <row r="54" spans="1:9" ht="15">
      <c r="A54" s="201">
        <f t="shared" si="0"/>
        <v>47</v>
      </c>
      <c r="B54" s="216">
        <f>COUNTIF($D$1:D53,D54)+1</f>
        <v>5</v>
      </c>
      <c r="C54" s="202">
        <v>128</v>
      </c>
      <c r="D54" s="203" t="str">
        <f>VLOOKUP(C54,'Champ Classes'!A:B,2,FALSE)</f>
        <v>2WD-VE</v>
      </c>
      <c r="E54" s="204" t="str">
        <f>CONCATENATE(VLOOKUP(C54,Startlist!B:H,3,FALSE)," / ",VLOOKUP(C54,Startlist!B:H,4,FALSE))</f>
        <v>Heikko Tiits / Karl-Erik Rajasalu</v>
      </c>
      <c r="F54" s="205" t="str">
        <f>VLOOKUP(C54,Startlist!B:F,5,FALSE)</f>
        <v>EST</v>
      </c>
      <c r="G54" s="204" t="str">
        <f>VLOOKUP(C54,Startlist!B:H,7,FALSE)</f>
        <v>Mitsubishi Colt</v>
      </c>
      <c r="H54" s="204" t="str">
        <f>IF(VLOOKUP(C54,Startlist!B:H,6,FALSE)="","",VLOOKUP(C54,Startlist!B:H,6,FALSE))</f>
        <v>Juuru Tehnikaklubi</v>
      </c>
      <c r="I54" s="206" t="str">
        <f>IF(VLOOKUP(C54,Results!B:P,14,FALSE)="","Retired",VLOOKUP(C54,Results!B:P,14,FALSE))</f>
        <v>30.23,9</v>
      </c>
    </row>
    <row r="55" spans="1:9" ht="15">
      <c r="A55" s="201">
        <f t="shared" si="0"/>
        <v>48</v>
      </c>
      <c r="B55" s="216">
        <f>COUNTIF($D$1:D54,D55)+1</f>
        <v>3</v>
      </c>
      <c r="C55" s="202">
        <v>27</v>
      </c>
      <c r="D55" s="203" t="str">
        <f>VLOOKUP(C55,'Champ Classes'!A:B,2,FALSE)</f>
        <v>J18</v>
      </c>
      <c r="E55" s="204" t="str">
        <f>CONCATENATE(VLOOKUP(C55,Startlist!B:H,3,FALSE)," / ",VLOOKUP(C55,Startlist!B:H,4,FALSE))</f>
        <v>Romario Voksepp / Rica Aarn</v>
      </c>
      <c r="F55" s="205" t="str">
        <f>VLOOKUP(C55,Startlist!B:F,5,FALSE)</f>
        <v>EST</v>
      </c>
      <c r="G55" s="204" t="str">
        <f>VLOOKUP(C55,Startlist!B:H,7,FALSE)</f>
        <v>Honda Civic</v>
      </c>
      <c r="H55" s="204" t="str">
        <f>IF(VLOOKUP(C55,Startlist!B:H,6,FALSE)="","",VLOOKUP(C55,Startlist!B:H,6,FALSE))</f>
        <v>Thule Motorsport</v>
      </c>
      <c r="I55" s="206" t="str">
        <f>IF(VLOOKUP(C55,Results!B:P,14,FALSE)="","Retired",VLOOKUP(C55,Results!B:P,14,FALSE))</f>
        <v>30.24,0</v>
      </c>
    </row>
    <row r="56" spans="1:9" ht="15">
      <c r="A56" s="201">
        <f t="shared" si="0"/>
        <v>49</v>
      </c>
      <c r="B56" s="216">
        <f>COUNTIF($D$1:D55,D56)+1</f>
        <v>10</v>
      </c>
      <c r="C56" s="202">
        <v>78</v>
      </c>
      <c r="D56" s="203" t="str">
        <f>VLOOKUP(C56,'Champ Classes'!A:B,2,FALSE)</f>
        <v>2WD-SE</v>
      </c>
      <c r="E56" s="204" t="str">
        <f>CONCATENATE(VLOOKUP(C56,Startlist!B:H,3,FALSE)," / ",VLOOKUP(C56,Startlist!B:H,4,FALSE))</f>
        <v>Andre Juhe / Veiko Kimber</v>
      </c>
      <c r="F56" s="205" t="str">
        <f>VLOOKUP(C56,Startlist!B:F,5,FALSE)</f>
        <v>EST</v>
      </c>
      <c r="G56" s="204" t="str">
        <f>VLOOKUP(C56,Startlist!B:H,7,FALSE)</f>
        <v>Honda Civic Type-R</v>
      </c>
      <c r="H56" s="204" t="str">
        <f>IF(VLOOKUP(C56,Startlist!B:H,6,FALSE)="","",VLOOKUP(C56,Startlist!B:H,6,FALSE))</f>
        <v>Andre Juhe</v>
      </c>
      <c r="I56" s="206" t="str">
        <f>IF(VLOOKUP(C56,Results!B:P,14,FALSE)="","Retired",VLOOKUP(C56,Results!B:P,14,FALSE))</f>
        <v>30.27,2</v>
      </c>
    </row>
    <row r="57" spans="1:9" ht="15">
      <c r="A57" s="201">
        <f t="shared" si="0"/>
        <v>50</v>
      </c>
      <c r="B57" s="216">
        <f>COUNTIF($D$1:D56,D57)+1</f>
        <v>12</v>
      </c>
      <c r="C57" s="202">
        <v>66</v>
      </c>
      <c r="D57" s="203" t="str">
        <f>VLOOKUP(C57,'Champ Classes'!A:B,2,FALSE)</f>
        <v>2WD-ST</v>
      </c>
      <c r="E57" s="204" t="str">
        <f>CONCATENATE(VLOOKUP(C57,Startlist!B:H,3,FALSE)," / ",VLOOKUP(C57,Startlist!B:H,4,FALSE))</f>
        <v>Hendrik Väli / Silver Selling</v>
      </c>
      <c r="F57" s="205" t="str">
        <f>VLOOKUP(C57,Startlist!B:F,5,FALSE)</f>
        <v>EST</v>
      </c>
      <c r="G57" s="204" t="str">
        <f>VLOOKUP(C57,Startlist!B:H,7,FALSE)</f>
        <v>BMW 316I</v>
      </c>
      <c r="H57" s="204" t="str">
        <f>IF(VLOOKUP(C57,Startlist!B:H,6,FALSE)="","",VLOOKUP(C57,Startlist!B:H,6,FALSE))</f>
        <v>Käru Tehnikaklubi</v>
      </c>
      <c r="I57" s="206" t="str">
        <f>IF(VLOOKUP(C57,Results!B:P,14,FALSE)="","Retired",VLOOKUP(C57,Results!B:P,14,FALSE))</f>
        <v>30.31,2</v>
      </c>
    </row>
    <row r="58" spans="1:9" ht="15">
      <c r="A58" s="201">
        <f t="shared" si="0"/>
        <v>51</v>
      </c>
      <c r="B58" s="216">
        <f>COUNTIF($D$1:D57,D58)+1</f>
        <v>13</v>
      </c>
      <c r="C58" s="202">
        <v>135</v>
      </c>
      <c r="D58" s="203" t="str">
        <f>VLOOKUP(C58,'Champ Classes'!A:B,2,FALSE)</f>
        <v>2WD-ST</v>
      </c>
      <c r="E58" s="204" t="str">
        <f>CONCATENATE(VLOOKUP(C58,Startlist!B:H,3,FALSE)," / ",VLOOKUP(C58,Startlist!B:H,4,FALSE))</f>
        <v>Gerhard Toom / Reino Vaarma</v>
      </c>
      <c r="F58" s="205" t="str">
        <f>VLOOKUP(C58,Startlist!B:F,5,FALSE)</f>
        <v>EST</v>
      </c>
      <c r="G58" s="204" t="str">
        <f>VLOOKUP(C58,Startlist!B:H,7,FALSE)</f>
        <v>BMW 325I</v>
      </c>
      <c r="H58" s="204" t="str">
        <f>IF(VLOOKUP(C58,Startlist!B:H,6,FALSE)="","",VLOOKUP(C58,Startlist!B:H,6,FALSE))</f>
        <v>Murakas Racing</v>
      </c>
      <c r="I58" s="206" t="str">
        <f>IF(VLOOKUP(C58,Results!B:P,14,FALSE)="","Retired",VLOOKUP(C58,Results!B:P,14,FALSE))</f>
        <v>30.32,5</v>
      </c>
    </row>
    <row r="59" spans="1:9" ht="15">
      <c r="A59" s="201">
        <f t="shared" si="0"/>
        <v>52</v>
      </c>
      <c r="B59" s="216">
        <f>COUNTIF($D$1:D58,D59)+1</f>
        <v>4</v>
      </c>
      <c r="C59" s="202">
        <v>131</v>
      </c>
      <c r="D59" s="203" t="str">
        <f>VLOOKUP(C59,'Champ Classes'!A:B,2,FALSE)</f>
        <v>2WD-VT</v>
      </c>
      <c r="E59" s="204" t="str">
        <f>CONCATENATE(VLOOKUP(C59,Startlist!B:H,3,FALSE)," / ",VLOOKUP(C59,Startlist!B:H,4,FALSE))</f>
        <v>Heigo Tinno / Veiko Vilu</v>
      </c>
      <c r="F59" s="205" t="str">
        <f>VLOOKUP(C59,Startlist!B:F,5,FALSE)</f>
        <v>EST</v>
      </c>
      <c r="G59" s="204" t="str">
        <f>VLOOKUP(C59,Startlist!B:H,7,FALSE)</f>
        <v>BMW 318TI</v>
      </c>
      <c r="H59" s="204" t="str">
        <f>IF(VLOOKUP(C59,Startlist!B:H,6,FALSE)="","",VLOOKUP(C59,Startlist!B:H,6,FALSE))</f>
        <v>Kadrina Hobiklubi</v>
      </c>
      <c r="I59" s="206" t="str">
        <f>IF(VLOOKUP(C59,Results!B:P,14,FALSE)="","Retired",VLOOKUP(C59,Results!B:P,14,FALSE))</f>
        <v>30.32,9</v>
      </c>
    </row>
    <row r="60" spans="1:9" ht="15">
      <c r="A60" s="201">
        <f t="shared" si="0"/>
        <v>53</v>
      </c>
      <c r="B60" s="216">
        <f>COUNTIF($D$1:D59,D60)+1</f>
        <v>14</v>
      </c>
      <c r="C60" s="202">
        <v>105</v>
      </c>
      <c r="D60" s="203" t="str">
        <f>VLOOKUP(C60,'Champ Classes'!A:B,2,FALSE)</f>
        <v>2WD-ST</v>
      </c>
      <c r="E60" s="204" t="str">
        <f>CONCATENATE(VLOOKUP(C60,Startlist!B:H,3,FALSE)," / ",VLOOKUP(C60,Startlist!B:H,4,FALSE))</f>
        <v>Kaupo Suvisild / Kermo Suvisild</v>
      </c>
      <c r="F60" s="205" t="str">
        <f>VLOOKUP(C60,Startlist!B:F,5,FALSE)</f>
        <v>EST</v>
      </c>
      <c r="G60" s="204" t="str">
        <f>VLOOKUP(C60,Startlist!B:H,7,FALSE)</f>
        <v>BMW 320I</v>
      </c>
      <c r="H60" s="204" t="str">
        <f>IF(VLOOKUP(C60,Startlist!B:H,6,FALSE)="","",VLOOKUP(C60,Startlist!B:H,6,FALSE))</f>
        <v>KS Build</v>
      </c>
      <c r="I60" s="206" t="str">
        <f>IF(VLOOKUP(C60,Results!B:P,14,FALSE)="","Retired",VLOOKUP(C60,Results!B:P,14,FALSE))</f>
        <v>30.37,8</v>
      </c>
    </row>
    <row r="61" spans="1:9" ht="15">
      <c r="A61" s="201">
        <f t="shared" si="0"/>
        <v>54</v>
      </c>
      <c r="B61" s="216">
        <f>COUNTIF($D$1:D60,D61)+1</f>
        <v>15</v>
      </c>
      <c r="C61" s="202">
        <v>136</v>
      </c>
      <c r="D61" s="203" t="str">
        <f>VLOOKUP(C61,'Champ Classes'!A:B,2,FALSE)</f>
        <v>2WD-ST</v>
      </c>
      <c r="E61" s="204" t="str">
        <f>CONCATENATE(VLOOKUP(C61,Startlist!B:H,3,FALSE)," / ",VLOOKUP(C61,Startlist!B:H,4,FALSE))</f>
        <v>Neddy-Martin Toom / Ivo Naan</v>
      </c>
      <c r="F61" s="205" t="str">
        <f>VLOOKUP(C61,Startlist!B:F,5,FALSE)</f>
        <v>EST</v>
      </c>
      <c r="G61" s="204" t="str">
        <f>VLOOKUP(C61,Startlist!B:H,7,FALSE)</f>
        <v>BMW 328</v>
      </c>
      <c r="H61" s="204" t="str">
        <f>IF(VLOOKUP(C61,Startlist!B:H,6,FALSE)="","",VLOOKUP(C61,Startlist!B:H,6,FALSE))</f>
        <v>Murakas Racing</v>
      </c>
      <c r="I61" s="206" t="str">
        <f>IF(VLOOKUP(C61,Results!B:P,14,FALSE)="","Retired",VLOOKUP(C61,Results!B:P,14,FALSE))</f>
        <v>30.39,7</v>
      </c>
    </row>
    <row r="62" spans="1:9" ht="15">
      <c r="A62" s="201">
        <f t="shared" si="0"/>
        <v>55</v>
      </c>
      <c r="B62" s="216">
        <f>COUNTIF($D$1:D61,D62)+1</f>
        <v>4</v>
      </c>
      <c r="C62" s="202">
        <v>112</v>
      </c>
      <c r="D62" s="203" t="str">
        <f>VLOOKUP(C62,'Champ Classes'!A:B,2,FALSE)</f>
        <v>SU</v>
      </c>
      <c r="E62" s="204" t="str">
        <f>CONCATENATE(VLOOKUP(C62,Startlist!B:H,3,FALSE)," / ",VLOOKUP(C62,Startlist!B:H,4,FALSE))</f>
        <v>Martin Taal / Ivar Kallasmaa</v>
      </c>
      <c r="F62" s="205" t="str">
        <f>VLOOKUP(C62,Startlist!B:F,5,FALSE)</f>
        <v>EST</v>
      </c>
      <c r="G62" s="204" t="str">
        <f>VLOOKUP(C62,Startlist!B:H,7,FALSE)</f>
        <v>Vaz 2106</v>
      </c>
      <c r="H62" s="204" t="str">
        <f>IF(VLOOKUP(C62,Startlist!B:H,6,FALSE)="","",VLOOKUP(C62,Startlist!B:H,6,FALSE))</f>
        <v>Kadrina Hobiklubi</v>
      </c>
      <c r="I62" s="206" t="str">
        <f>IF(VLOOKUP(C62,Results!B:P,14,FALSE)="","Retired",VLOOKUP(C62,Results!B:P,14,FALSE))</f>
        <v>30.40,2</v>
      </c>
    </row>
    <row r="63" spans="1:9" ht="15">
      <c r="A63" s="201">
        <f t="shared" si="0"/>
        <v>56</v>
      </c>
      <c r="B63" s="216">
        <f>COUNTIF($D$1:D62,D63)+1</f>
        <v>1</v>
      </c>
      <c r="C63" s="202">
        <v>89</v>
      </c>
      <c r="D63" s="203" t="str">
        <f>VLOOKUP(C63,'Champ Classes'!A:B,2,FALSE)</f>
        <v>Naised</v>
      </c>
      <c r="E63" s="204" t="str">
        <f>CONCATENATE(VLOOKUP(C63,Startlist!B:H,3,FALSE)," / ",VLOOKUP(C63,Startlist!B:H,4,FALSE))</f>
        <v>Mirell Hintser / Alo Hintser</v>
      </c>
      <c r="F63" s="205" t="str">
        <f>VLOOKUP(C63,Startlist!B:F,5,FALSE)</f>
        <v>EST</v>
      </c>
      <c r="G63" s="204" t="str">
        <f>VLOOKUP(C63,Startlist!B:H,7,FALSE)</f>
        <v>Mitsubishi Colt</v>
      </c>
      <c r="H63" s="204" t="str">
        <f>IF(VLOOKUP(C63,Startlist!B:H,6,FALSE)="","",VLOOKUP(C63,Startlist!B:H,6,FALSE))</f>
        <v>Mirell Hintser</v>
      </c>
      <c r="I63" s="206" t="str">
        <f>IF(VLOOKUP(C63,Results!B:P,14,FALSE)="","Retired",VLOOKUP(C63,Results!B:P,14,FALSE))</f>
        <v>30.44,0</v>
      </c>
    </row>
    <row r="64" spans="1:9" ht="15">
      <c r="A64" s="201">
        <f t="shared" si="0"/>
        <v>57</v>
      </c>
      <c r="B64" s="216">
        <f>COUNTIF($D$1:D63,D64)+1</f>
        <v>3</v>
      </c>
      <c r="C64" s="202">
        <v>18</v>
      </c>
      <c r="D64" s="203" t="str">
        <f>VLOOKUP(C64,'Champ Classes'!A:B,2,FALSE)</f>
        <v>J16</v>
      </c>
      <c r="E64" s="204" t="str">
        <f>CONCATENATE(VLOOKUP(C64,Startlist!B:H,3,FALSE)," / ",VLOOKUP(C64,Startlist!B:H,4,FALSE))</f>
        <v>Romet Reimal / Inga Reimal</v>
      </c>
      <c r="F64" s="205" t="str">
        <f>VLOOKUP(C64,Startlist!B:F,5,FALSE)</f>
        <v>EST</v>
      </c>
      <c r="G64" s="204" t="str">
        <f>VLOOKUP(C64,Startlist!B:H,7,FALSE)</f>
        <v>Citroen C2</v>
      </c>
      <c r="H64" s="204" t="str">
        <f>IF(VLOOKUP(C64,Startlist!B:H,6,FALSE)="","",VLOOKUP(C64,Startlist!B:H,6,FALSE))</f>
        <v>Thule Motorsport</v>
      </c>
      <c r="I64" s="206" t="str">
        <f>IF(VLOOKUP(C64,Results!B:P,14,FALSE)="","Retired",VLOOKUP(C64,Results!B:P,14,FALSE))</f>
        <v>30.54,4</v>
      </c>
    </row>
    <row r="65" spans="1:9" ht="15">
      <c r="A65" s="201">
        <f t="shared" si="0"/>
        <v>58</v>
      </c>
      <c r="B65" s="216">
        <f>COUNTIF($D$1:D64,D65)+1</f>
        <v>4</v>
      </c>
      <c r="C65" s="202">
        <v>16</v>
      </c>
      <c r="D65" s="203" t="str">
        <f>VLOOKUP(C65,'Champ Classes'!A:B,2,FALSE)</f>
        <v>J16</v>
      </c>
      <c r="E65" s="204" t="str">
        <f>CONCATENATE(VLOOKUP(C65,Startlist!B:H,3,FALSE)," / ",VLOOKUP(C65,Startlist!B:H,4,FALSE))</f>
        <v>Sebastian Kukk / Argo Kukk</v>
      </c>
      <c r="F65" s="205" t="str">
        <f>VLOOKUP(C65,Startlist!B:F,5,FALSE)</f>
        <v>EST</v>
      </c>
      <c r="G65" s="204" t="str">
        <f>VLOOKUP(C65,Startlist!B:H,7,FALSE)</f>
        <v>Ford Fiesta</v>
      </c>
      <c r="H65" s="204" t="str">
        <f>IF(VLOOKUP(C65,Startlist!B:H,6,FALSE)="","",VLOOKUP(C65,Startlist!B:H,6,FALSE))</f>
        <v>ProVan Motorsport</v>
      </c>
      <c r="I65" s="206" t="str">
        <f>IF(VLOOKUP(C65,Results!B:P,14,FALSE)="","Retired",VLOOKUP(C65,Results!B:P,14,FALSE))</f>
        <v>30.56,8</v>
      </c>
    </row>
    <row r="66" spans="1:9" ht="15">
      <c r="A66" s="201">
        <f t="shared" si="0"/>
        <v>59</v>
      </c>
      <c r="B66" s="216">
        <f>COUNTIF($D$1:D65,D66)+1</f>
        <v>5</v>
      </c>
      <c r="C66" s="202">
        <v>26</v>
      </c>
      <c r="D66" s="203" t="str">
        <f>VLOOKUP(C66,'Champ Classes'!A:B,2,FALSE)</f>
        <v>J16</v>
      </c>
      <c r="E66" s="204" t="str">
        <f>CONCATENATE(VLOOKUP(C66,Startlist!B:H,3,FALSE)," / ",VLOOKUP(C66,Startlist!B:H,4,FALSE))</f>
        <v>Jüri Jürisaar / Martin Tomson</v>
      </c>
      <c r="F66" s="205" t="str">
        <f>VLOOKUP(C66,Startlist!B:F,5,FALSE)</f>
        <v>EST</v>
      </c>
      <c r="G66" s="204" t="str">
        <f>VLOOKUP(C66,Startlist!B:H,7,FALSE)</f>
        <v>BMW 316</v>
      </c>
      <c r="H66" s="204" t="str">
        <f>IF(VLOOKUP(C66,Startlist!B:H,6,FALSE)="","",VLOOKUP(C66,Startlist!B:H,6,FALSE))</f>
        <v>Halinga Rally Team</v>
      </c>
      <c r="I66" s="206" t="str">
        <f>IF(VLOOKUP(C66,Results!B:P,14,FALSE)="","Retired",VLOOKUP(C66,Results!B:P,14,FALSE))</f>
        <v>30.57,7</v>
      </c>
    </row>
    <row r="67" spans="1:9" ht="15">
      <c r="A67" s="201">
        <f t="shared" si="0"/>
        <v>60</v>
      </c>
      <c r="B67" s="216">
        <f>COUNTIF($D$1:D66,D67)+1</f>
        <v>6</v>
      </c>
      <c r="C67" s="202">
        <v>29</v>
      </c>
      <c r="D67" s="203" t="str">
        <f>VLOOKUP(C67,'Champ Classes'!A:B,2,FALSE)</f>
        <v>J16</v>
      </c>
      <c r="E67" s="204" t="str">
        <f>CONCATENATE(VLOOKUP(C67,Startlist!B:H,3,FALSE)," / ",VLOOKUP(C67,Startlist!B:H,4,FALSE))</f>
        <v>Hanna Lisette Aabna / Robert Virves</v>
      </c>
      <c r="F67" s="205" t="str">
        <f>VLOOKUP(C67,Startlist!B:F,5,FALSE)</f>
        <v>EST</v>
      </c>
      <c r="G67" s="204" t="str">
        <f>VLOOKUP(C67,Startlist!B:H,7,FALSE)</f>
        <v>Ford Fiesta</v>
      </c>
      <c r="H67" s="204" t="str">
        <f>IF(VLOOKUP(C67,Startlist!B:H,6,FALSE)="","",VLOOKUP(C67,Startlist!B:H,6,FALSE))</f>
        <v>HT Motorsport</v>
      </c>
      <c r="I67" s="206" t="str">
        <f>IF(VLOOKUP(C67,Results!B:P,14,FALSE)="","Retired",VLOOKUP(C67,Results!B:P,14,FALSE))</f>
        <v>30.58,0</v>
      </c>
    </row>
    <row r="68" spans="1:9" ht="15">
      <c r="A68" s="201">
        <f t="shared" si="0"/>
        <v>61</v>
      </c>
      <c r="B68" s="216">
        <f>COUNTIF($D$1:D67,D68)+1</f>
        <v>7</v>
      </c>
      <c r="C68" s="202">
        <v>20</v>
      </c>
      <c r="D68" s="203" t="str">
        <f>VLOOKUP(C68,'Champ Classes'!A:B,2,FALSE)</f>
        <v>J16</v>
      </c>
      <c r="E68" s="204" t="str">
        <f>CONCATENATE(VLOOKUP(C68,Startlist!B:H,3,FALSE)," / ",VLOOKUP(C68,Startlist!B:H,4,FALSE))</f>
        <v>Kaspar Kaasik / Ats Pärn</v>
      </c>
      <c r="F68" s="205" t="str">
        <f>VLOOKUP(C68,Startlist!B:F,5,FALSE)</f>
        <v>EST</v>
      </c>
      <c r="G68" s="204" t="str">
        <f>VLOOKUP(C68,Startlist!B:H,7,FALSE)</f>
        <v>Ford Fiesta</v>
      </c>
      <c r="H68" s="204" t="str">
        <f>IF(VLOOKUP(C68,Startlist!B:H,6,FALSE)="","",VLOOKUP(C68,Startlist!B:H,6,FALSE))</f>
        <v>TLK Racing</v>
      </c>
      <c r="I68" s="206" t="str">
        <f>IF(VLOOKUP(C68,Results!B:P,14,FALSE)="","Retired",VLOOKUP(C68,Results!B:P,14,FALSE))</f>
        <v>30.58,9</v>
      </c>
    </row>
    <row r="69" spans="1:9" ht="15">
      <c r="A69" s="201">
        <f t="shared" si="0"/>
        <v>62</v>
      </c>
      <c r="B69" s="216">
        <f>COUNTIF($D$1:D68,D69)+1</f>
        <v>11</v>
      </c>
      <c r="C69" s="202">
        <v>99</v>
      </c>
      <c r="D69" s="203" t="str">
        <f>VLOOKUP(C69,'Champ Classes'!A:B,2,FALSE)</f>
        <v>2WD-SE</v>
      </c>
      <c r="E69" s="204" t="str">
        <f>CONCATENATE(VLOOKUP(C69,Startlist!B:H,3,FALSE)," / ",VLOOKUP(C69,Startlist!B:H,4,FALSE))</f>
        <v>Romet Liiv / Sander Liiv</v>
      </c>
      <c r="F69" s="205" t="str">
        <f>VLOOKUP(C69,Startlist!B:F,5,FALSE)</f>
        <v>EST</v>
      </c>
      <c r="G69" s="204" t="str">
        <f>VLOOKUP(C69,Startlist!B:H,7,FALSE)</f>
        <v>Honda Civic Type-R</v>
      </c>
      <c r="H69" s="204">
        <f>IF(VLOOKUP(C69,Startlist!B:H,6,FALSE)="","",VLOOKUP(C69,Startlist!B:H,6,FALSE))</f>
      </c>
      <c r="I69" s="206" t="str">
        <f>IF(VLOOKUP(C69,Results!B:P,14,FALSE)="","Retired",VLOOKUP(C69,Results!B:P,14,FALSE))</f>
        <v>31.01,0</v>
      </c>
    </row>
    <row r="70" spans="1:9" ht="15">
      <c r="A70" s="201">
        <f t="shared" si="0"/>
        <v>63</v>
      </c>
      <c r="B70" s="216">
        <f>COUNTIF($D$1:D69,D70)+1</f>
        <v>5</v>
      </c>
      <c r="C70" s="202">
        <v>90</v>
      </c>
      <c r="D70" s="203" t="str">
        <f>VLOOKUP(C70,'Champ Classes'!A:B,2,FALSE)</f>
        <v>2WD-VT</v>
      </c>
      <c r="E70" s="204" t="str">
        <f>CONCATENATE(VLOOKUP(C70,Startlist!B:H,3,FALSE)," / ",VLOOKUP(C70,Startlist!B:H,4,FALSE))</f>
        <v>Tanel Madiste / Joonas Kaup</v>
      </c>
      <c r="F70" s="205" t="str">
        <f>VLOOKUP(C70,Startlist!B:F,5,FALSE)</f>
        <v>EST</v>
      </c>
      <c r="G70" s="204" t="str">
        <f>VLOOKUP(C70,Startlist!B:H,7,FALSE)</f>
        <v>BMW 318TI</v>
      </c>
      <c r="H70" s="204" t="str">
        <f>IF(VLOOKUP(C70,Startlist!B:H,6,FALSE)="","",VLOOKUP(C70,Startlist!B:H,6,FALSE))</f>
        <v>WKND Racing</v>
      </c>
      <c r="I70" s="206" t="str">
        <f>IF(VLOOKUP(C70,Results!B:P,14,FALSE)="","Retired",VLOOKUP(C70,Results!B:P,14,FALSE))</f>
        <v>31.02,5</v>
      </c>
    </row>
    <row r="71" spans="1:9" ht="15">
      <c r="A71" s="201">
        <f t="shared" si="0"/>
        <v>64</v>
      </c>
      <c r="B71" s="216">
        <f>COUNTIF($D$1:D70,D71)+1</f>
        <v>5</v>
      </c>
      <c r="C71" s="202">
        <v>102</v>
      </c>
      <c r="D71" s="203" t="str">
        <f>VLOOKUP(C71,'Champ Classes'!A:B,2,FALSE)</f>
        <v>SU</v>
      </c>
      <c r="E71" s="204" t="str">
        <f>CONCATENATE(VLOOKUP(C71,Startlist!B:H,3,FALSE)," / ",VLOOKUP(C71,Startlist!B:H,4,FALSE))</f>
        <v>Reigo Raadik / Reigo Rannak</v>
      </c>
      <c r="F71" s="205" t="str">
        <f>VLOOKUP(C71,Startlist!B:F,5,FALSE)</f>
        <v>EST</v>
      </c>
      <c r="G71" s="204" t="str">
        <f>VLOOKUP(C71,Startlist!B:H,7,FALSE)</f>
        <v>Lada 2107</v>
      </c>
      <c r="H71" s="204" t="str">
        <f>IF(VLOOKUP(C71,Startlist!B:H,6,FALSE)="","",VLOOKUP(C71,Startlist!B:H,6,FALSE))</f>
        <v>Märjamaa Rally Team</v>
      </c>
      <c r="I71" s="206" t="str">
        <f>IF(VLOOKUP(C71,Results!B:P,14,FALSE)="","Retired",VLOOKUP(C71,Results!B:P,14,FALSE))</f>
        <v>31.04,6</v>
      </c>
    </row>
    <row r="72" spans="1:9" ht="15">
      <c r="A72" s="201">
        <f t="shared" si="0"/>
        <v>65</v>
      </c>
      <c r="B72" s="216">
        <f>COUNTIF($D$1:D71,D72)+1</f>
        <v>8</v>
      </c>
      <c r="C72" s="202">
        <v>21</v>
      </c>
      <c r="D72" s="203" t="str">
        <f>VLOOKUP(C72,'Champ Classes'!A:B,2,FALSE)</f>
        <v>J16</v>
      </c>
      <c r="E72" s="204" t="str">
        <f>CONCATENATE(VLOOKUP(C72,Startlist!B:H,3,FALSE)," / ",VLOOKUP(C72,Startlist!B:H,4,FALSE))</f>
        <v>Rainer Raun / Riivo Mesila</v>
      </c>
      <c r="F72" s="205" t="str">
        <f>VLOOKUP(C72,Startlist!B:F,5,FALSE)</f>
        <v>EST</v>
      </c>
      <c r="G72" s="204" t="str">
        <f>VLOOKUP(C72,Startlist!B:H,7,FALSE)</f>
        <v>Honda Civic</v>
      </c>
      <c r="H72" s="204" t="str">
        <f>IF(VLOOKUP(C72,Startlist!B:H,6,FALSE)="","",VLOOKUP(C72,Startlist!B:H,6,FALSE))</f>
        <v>Thule Motorsport</v>
      </c>
      <c r="I72" s="206" t="str">
        <f>IF(VLOOKUP(C72,Results!B:P,14,FALSE)="","Retired",VLOOKUP(C72,Results!B:P,14,FALSE))</f>
        <v>31.05,4</v>
      </c>
    </row>
    <row r="73" spans="1:9" ht="15">
      <c r="A73" s="201">
        <f t="shared" si="0"/>
        <v>66</v>
      </c>
      <c r="B73" s="216">
        <f>COUNTIF($D$1:D72,D73)+1</f>
        <v>12</v>
      </c>
      <c r="C73" s="202">
        <v>91</v>
      </c>
      <c r="D73" s="203" t="str">
        <f>VLOOKUP(C73,'Champ Classes'!A:B,2,FALSE)</f>
        <v>2WD-SE</v>
      </c>
      <c r="E73" s="204" t="str">
        <f>CONCATENATE(VLOOKUP(C73,Startlist!B:H,3,FALSE)," / ",VLOOKUP(C73,Startlist!B:H,4,FALSE))</f>
        <v>Eero Sillandi / Erko Sillandi</v>
      </c>
      <c r="F73" s="205" t="str">
        <f>VLOOKUP(C73,Startlist!B:F,5,FALSE)</f>
        <v>EST</v>
      </c>
      <c r="G73" s="204" t="str">
        <f>VLOOKUP(C73,Startlist!B:H,7,FALSE)</f>
        <v>Honda Civic Type-R</v>
      </c>
      <c r="H73" s="204" t="str">
        <f>IF(VLOOKUP(C73,Startlist!B:H,6,FALSE)="","",VLOOKUP(C73,Startlist!B:H,6,FALSE))</f>
        <v>Eero Sillandi</v>
      </c>
      <c r="I73" s="206" t="str">
        <f>IF(VLOOKUP(C73,Results!B:P,14,FALSE)="","Retired",VLOOKUP(C73,Results!B:P,14,FALSE))</f>
        <v>31.06,0</v>
      </c>
    </row>
    <row r="74" spans="1:9" ht="15">
      <c r="A74" s="201">
        <f aca="true" t="shared" si="1" ref="A74:A100">A73+1</f>
        <v>67</v>
      </c>
      <c r="B74" s="216">
        <f>COUNTIF($D$1:D73,D74)+1</f>
        <v>6</v>
      </c>
      <c r="C74" s="202">
        <v>117</v>
      </c>
      <c r="D74" s="203" t="str">
        <f>VLOOKUP(C74,'Champ Classes'!A:B,2,FALSE)</f>
        <v>2WD-VT</v>
      </c>
      <c r="E74" s="204" t="str">
        <f>CONCATENATE(VLOOKUP(C74,Startlist!B:H,3,FALSE)," / ",VLOOKUP(C74,Startlist!B:H,4,FALSE))</f>
        <v>Sten Mürkhain / Ander Mürkhain</v>
      </c>
      <c r="F74" s="205" t="str">
        <f>VLOOKUP(C74,Startlist!B:F,5,FALSE)</f>
        <v>EST</v>
      </c>
      <c r="G74" s="204" t="str">
        <f>VLOOKUP(C74,Startlist!B:H,7,FALSE)</f>
        <v>BMW 316I</v>
      </c>
      <c r="H74" s="204" t="str">
        <f>IF(VLOOKUP(C74,Startlist!B:H,6,FALSE)="","",VLOOKUP(C74,Startlist!B:H,6,FALSE))</f>
        <v>Käru Tehnikaklubi</v>
      </c>
      <c r="I74" s="206" t="str">
        <f>IF(VLOOKUP(C74,Results!B:P,14,FALSE)="","Retired",VLOOKUP(C74,Results!B:P,14,FALSE))</f>
        <v>31.11,4</v>
      </c>
    </row>
    <row r="75" spans="1:9" ht="15">
      <c r="A75" s="201">
        <f t="shared" si="1"/>
        <v>68</v>
      </c>
      <c r="B75" s="216">
        <f>COUNTIF($D$1:D74,D75)+1</f>
        <v>16</v>
      </c>
      <c r="C75" s="202">
        <v>49</v>
      </c>
      <c r="D75" s="203" t="str">
        <f>VLOOKUP(C75,'Champ Classes'!A:B,2,FALSE)</f>
        <v>2WD-ST</v>
      </c>
      <c r="E75" s="204" t="str">
        <f>CONCATENATE(VLOOKUP(C75,Startlist!B:H,3,FALSE)," / ",VLOOKUP(C75,Startlist!B:H,4,FALSE))</f>
        <v>Priit Puskar / Evert Puuleht</v>
      </c>
      <c r="F75" s="205" t="str">
        <f>VLOOKUP(C75,Startlist!B:F,5,FALSE)</f>
        <v>EST</v>
      </c>
      <c r="G75" s="204" t="str">
        <f>VLOOKUP(C75,Startlist!B:H,7,FALSE)</f>
        <v>BMW 316</v>
      </c>
      <c r="H75" s="204" t="str">
        <f>IF(VLOOKUP(C75,Startlist!B:H,6,FALSE)="","",VLOOKUP(C75,Startlist!B:H,6,FALSE))</f>
        <v>Priit Puskar</v>
      </c>
      <c r="I75" s="206" t="str">
        <f>IF(VLOOKUP(C75,Results!B:P,14,FALSE)="","Retired",VLOOKUP(C75,Results!B:P,14,FALSE))</f>
        <v>31.12,1</v>
      </c>
    </row>
    <row r="76" spans="1:9" ht="15">
      <c r="A76" s="201">
        <f t="shared" si="1"/>
        <v>69</v>
      </c>
      <c r="B76" s="216">
        <f>COUNTIF($D$1:D75,D76)+1</f>
        <v>17</v>
      </c>
      <c r="C76" s="202">
        <v>142</v>
      </c>
      <c r="D76" s="203" t="str">
        <f>VLOOKUP(C76,'Champ Classes'!A:B,2,FALSE)</f>
        <v>2WD-ST</v>
      </c>
      <c r="E76" s="204" t="str">
        <f>CONCATENATE(VLOOKUP(C76,Startlist!B:H,3,FALSE)," / ",VLOOKUP(C76,Startlist!B:H,4,FALSE))</f>
        <v>Kristjan Puusepp / Kris Schüts</v>
      </c>
      <c r="F76" s="205" t="str">
        <f>VLOOKUP(C76,Startlist!B:F,5,FALSE)</f>
        <v>EST</v>
      </c>
      <c r="G76" s="204" t="str">
        <f>VLOOKUP(C76,Startlist!B:H,7,FALSE)</f>
        <v>BMW Compact</v>
      </c>
      <c r="H76" s="204" t="str">
        <f>IF(VLOOKUP(C76,Startlist!B:H,6,FALSE)="","",VLOOKUP(C76,Startlist!B:H,6,FALSE))</f>
        <v>WKND Racing</v>
      </c>
      <c r="I76" s="206" t="str">
        <f>IF(VLOOKUP(C76,Results!B:P,14,FALSE)="","Retired",VLOOKUP(C76,Results!B:P,14,FALSE))</f>
        <v>31.17,7</v>
      </c>
    </row>
    <row r="77" spans="1:9" ht="15">
      <c r="A77" s="201">
        <f t="shared" si="1"/>
        <v>70</v>
      </c>
      <c r="B77" s="216">
        <f>COUNTIF($D$1:D76,D77)+1</f>
        <v>13</v>
      </c>
      <c r="C77" s="202">
        <v>94</v>
      </c>
      <c r="D77" s="203" t="str">
        <f>VLOOKUP(C77,'Champ Classes'!A:B,2,FALSE)</f>
        <v>2WD-SE</v>
      </c>
      <c r="E77" s="204" t="str">
        <f>CONCATENATE(VLOOKUP(C77,Startlist!B:H,3,FALSE)," / ",VLOOKUP(C77,Startlist!B:H,4,FALSE))</f>
        <v>Martin Ratnik / Kätlin Lumi</v>
      </c>
      <c r="F77" s="205" t="str">
        <f>VLOOKUP(C77,Startlist!B:F,5,FALSE)</f>
        <v>EST</v>
      </c>
      <c r="G77" s="204" t="str">
        <f>VLOOKUP(C77,Startlist!B:H,7,FALSE)</f>
        <v>Renault Clio</v>
      </c>
      <c r="H77" s="204" t="str">
        <f>IF(VLOOKUP(C77,Startlist!B:H,6,FALSE)="","",VLOOKUP(C77,Startlist!B:H,6,FALSE))</f>
        <v>Www.autotuled.ee</v>
      </c>
      <c r="I77" s="206" t="str">
        <f>IF(VLOOKUP(C77,Results!B:P,14,FALSE)="","Retired",VLOOKUP(C77,Results!B:P,14,FALSE))</f>
        <v>31.21,1</v>
      </c>
    </row>
    <row r="78" spans="1:9" ht="15">
      <c r="A78" s="201">
        <f t="shared" si="1"/>
        <v>71</v>
      </c>
      <c r="B78" s="216">
        <f>COUNTIF($D$1:D77,D78)+1</f>
        <v>6</v>
      </c>
      <c r="C78" s="202">
        <v>88</v>
      </c>
      <c r="D78" s="203" t="str">
        <f>VLOOKUP(C78,'Champ Classes'!A:B,2,FALSE)</f>
        <v>SU</v>
      </c>
      <c r="E78" s="204" t="str">
        <f>CONCATENATE(VLOOKUP(C78,Startlist!B:H,3,FALSE)," / ",VLOOKUP(C78,Startlist!B:H,4,FALSE))</f>
        <v>Rauno Rappu / Ago Eller</v>
      </c>
      <c r="F78" s="205" t="str">
        <f>VLOOKUP(C78,Startlist!B:F,5,FALSE)</f>
        <v>EST</v>
      </c>
      <c r="G78" s="204" t="str">
        <f>VLOOKUP(C78,Startlist!B:H,7,FALSE)</f>
        <v>Vaz 2106</v>
      </c>
      <c r="H78" s="204">
        <f>IF(VLOOKUP(C78,Startlist!B:H,6,FALSE)="","",VLOOKUP(C78,Startlist!B:H,6,FALSE))</f>
      </c>
      <c r="I78" s="206" t="str">
        <f>IF(VLOOKUP(C78,Results!B:P,14,FALSE)="","Retired",VLOOKUP(C78,Results!B:P,14,FALSE))</f>
        <v>31.23,7</v>
      </c>
    </row>
    <row r="79" spans="1:9" ht="15">
      <c r="A79" s="201">
        <f t="shared" si="1"/>
        <v>72</v>
      </c>
      <c r="B79" s="216">
        <f>COUNTIF($D$1:D78,D79)+1</f>
        <v>9</v>
      </c>
      <c r="C79" s="202">
        <v>9</v>
      </c>
      <c r="D79" s="203" t="str">
        <f>VLOOKUP(C79,'Champ Classes'!A:B,2,FALSE)</f>
        <v>J16</v>
      </c>
      <c r="E79" s="204" t="str">
        <f>CONCATENATE(VLOOKUP(C79,Startlist!B:H,3,FALSE)," / ",VLOOKUP(C79,Startlist!B:H,4,FALSE))</f>
        <v>Sander Mõik / Raigo Reimal</v>
      </c>
      <c r="F79" s="205" t="str">
        <f>VLOOKUP(C79,Startlist!B:F,5,FALSE)</f>
        <v>EST</v>
      </c>
      <c r="G79" s="204" t="str">
        <f>VLOOKUP(C79,Startlist!B:H,7,FALSE)</f>
        <v>Ford Fiesta</v>
      </c>
      <c r="H79" s="204" t="str">
        <f>IF(VLOOKUP(C79,Startlist!B:H,6,FALSE)="","",VLOOKUP(C79,Startlist!B:H,6,FALSE))</f>
        <v>HT Motorsport</v>
      </c>
      <c r="I79" s="206" t="str">
        <f>IF(VLOOKUP(C79,Results!B:P,14,FALSE)="","Retired",VLOOKUP(C79,Results!B:P,14,FALSE))</f>
        <v>31.26,4</v>
      </c>
    </row>
    <row r="80" spans="1:9" ht="15">
      <c r="A80" s="201">
        <f t="shared" si="1"/>
        <v>73</v>
      </c>
      <c r="B80" s="216">
        <f>COUNTIF($D$1:D79,D80)+1</f>
        <v>18</v>
      </c>
      <c r="C80" s="202">
        <v>96</v>
      </c>
      <c r="D80" s="203" t="str">
        <f>VLOOKUP(C80,'Champ Classes'!A:B,2,FALSE)</f>
        <v>2WD-ST</v>
      </c>
      <c r="E80" s="204" t="str">
        <f>CONCATENATE(VLOOKUP(C80,Startlist!B:H,3,FALSE)," / ",VLOOKUP(C80,Startlist!B:H,4,FALSE))</f>
        <v>Marco Metsmaa / Glen Voojärv</v>
      </c>
      <c r="F80" s="205" t="str">
        <f>VLOOKUP(C80,Startlist!B:F,5,FALSE)</f>
        <v>EST</v>
      </c>
      <c r="G80" s="204" t="str">
        <f>VLOOKUP(C80,Startlist!B:H,7,FALSE)</f>
        <v>BMW 318</v>
      </c>
      <c r="H80" s="204" t="str">
        <f>IF(VLOOKUP(C80,Startlist!B:H,6,FALSE)="","",VLOOKUP(C80,Startlist!B:H,6,FALSE))</f>
        <v>Hokikoondis Racing</v>
      </c>
      <c r="I80" s="206" t="str">
        <f>IF(VLOOKUP(C80,Results!B:P,14,FALSE)="","Retired",VLOOKUP(C80,Results!B:P,14,FALSE))</f>
        <v>31.26,9</v>
      </c>
    </row>
    <row r="81" spans="1:9" ht="15">
      <c r="A81" s="201">
        <f t="shared" si="1"/>
        <v>74</v>
      </c>
      <c r="B81" s="216">
        <f>COUNTIF($D$1:D80,D81)+1</f>
        <v>7</v>
      </c>
      <c r="C81" s="202">
        <v>82</v>
      </c>
      <c r="D81" s="203" t="str">
        <f>VLOOKUP(C81,'Champ Classes'!A:B,2,FALSE)</f>
        <v>2WD-VT</v>
      </c>
      <c r="E81" s="204" t="str">
        <f>CONCATENATE(VLOOKUP(C81,Startlist!B:H,3,FALSE)," / ",VLOOKUP(C81,Startlist!B:H,4,FALSE))</f>
        <v>Priit Kallas / Andrus Kallas</v>
      </c>
      <c r="F81" s="205" t="str">
        <f>VLOOKUP(C81,Startlist!B:F,5,FALSE)</f>
        <v>EST</v>
      </c>
      <c r="G81" s="204" t="str">
        <f>VLOOKUP(C81,Startlist!B:H,7,FALSE)</f>
        <v>BMW 318TI</v>
      </c>
      <c r="H81" s="204" t="str">
        <f>IF(VLOOKUP(C81,Startlist!B:H,6,FALSE)="","",VLOOKUP(C81,Startlist!B:H,6,FALSE))</f>
        <v>Priit Kallas</v>
      </c>
      <c r="I81" s="206" t="str">
        <f>IF(VLOOKUP(C81,Results!B:P,14,FALSE)="","Retired",VLOOKUP(C81,Results!B:P,14,FALSE))</f>
        <v>31.37,5</v>
      </c>
    </row>
    <row r="82" spans="1:9" ht="15">
      <c r="A82" s="201">
        <f t="shared" si="1"/>
        <v>75</v>
      </c>
      <c r="B82" s="216">
        <f>COUNTIF($D$1:D81,D82)+1</f>
        <v>10</v>
      </c>
      <c r="C82" s="202">
        <v>14</v>
      </c>
      <c r="D82" s="203" t="str">
        <f>VLOOKUP(C82,'Champ Classes'!A:B,2,FALSE)</f>
        <v>J16</v>
      </c>
      <c r="E82" s="204" t="str">
        <f>CONCATENATE(VLOOKUP(C82,Startlist!B:H,3,FALSE)," / ",VLOOKUP(C82,Startlist!B:H,4,FALSE))</f>
        <v>Kerli Vilu / Arvo Liimann</v>
      </c>
      <c r="F82" s="205" t="str">
        <f>VLOOKUP(C82,Startlist!B:F,5,FALSE)</f>
        <v>EST</v>
      </c>
      <c r="G82" s="204" t="str">
        <f>VLOOKUP(C82,Startlist!B:H,7,FALSE)</f>
        <v>Ford Fiesta</v>
      </c>
      <c r="H82" s="204" t="str">
        <f>IF(VLOOKUP(C82,Startlist!B:H,6,FALSE)="","",VLOOKUP(C82,Startlist!B:H,6,FALSE))</f>
        <v>HT Motorsport</v>
      </c>
      <c r="I82" s="206" t="str">
        <f>IF(VLOOKUP(C82,Results!B:P,14,FALSE)="","Retired",VLOOKUP(C82,Results!B:P,14,FALSE))</f>
        <v>31.38,8</v>
      </c>
    </row>
    <row r="83" spans="1:9" ht="15">
      <c r="A83" s="201">
        <f t="shared" si="1"/>
        <v>76</v>
      </c>
      <c r="B83" s="216">
        <f>COUNTIF($D$1:D82,D83)+1</f>
        <v>7</v>
      </c>
      <c r="C83" s="202">
        <v>116</v>
      </c>
      <c r="D83" s="203" t="str">
        <f>VLOOKUP(C83,'Champ Classes'!A:B,2,FALSE)</f>
        <v>SU</v>
      </c>
      <c r="E83" s="204" t="str">
        <f>CONCATENATE(VLOOKUP(C83,Startlist!B:H,3,FALSE)," / ",VLOOKUP(C83,Startlist!B:H,4,FALSE))</f>
        <v>Indrek Mäestu / Imre Jelle</v>
      </c>
      <c r="F83" s="205" t="str">
        <f>VLOOKUP(C83,Startlist!B:F,5,FALSE)</f>
        <v>EST</v>
      </c>
      <c r="G83" s="204" t="str">
        <f>VLOOKUP(C83,Startlist!B:H,7,FALSE)</f>
        <v>Vaz 2105</v>
      </c>
      <c r="H83" s="204">
        <f>IF(VLOOKUP(C83,Startlist!B:H,6,FALSE)="","",VLOOKUP(C83,Startlist!B:H,6,FALSE))</f>
      </c>
      <c r="I83" s="206" t="str">
        <f>IF(VLOOKUP(C83,Results!B:P,14,FALSE)="","Retired",VLOOKUP(C83,Results!B:P,14,FALSE))</f>
        <v>32.01,8</v>
      </c>
    </row>
    <row r="84" spans="1:9" ht="15">
      <c r="A84" s="201">
        <f t="shared" si="1"/>
        <v>77</v>
      </c>
      <c r="B84" s="216">
        <f>COUNTIF($D$1:D83,D84)+1</f>
        <v>8</v>
      </c>
      <c r="C84" s="202">
        <v>107</v>
      </c>
      <c r="D84" s="203" t="str">
        <f>VLOOKUP(C84,'Champ Classes'!A:B,2,FALSE)</f>
        <v>2WD-VT</v>
      </c>
      <c r="E84" s="204" t="str">
        <f>CONCATENATE(VLOOKUP(C84,Startlist!B:H,3,FALSE)," / ",VLOOKUP(C84,Startlist!B:H,4,FALSE))</f>
        <v>Helar Arge / Rainer Vassiljev</v>
      </c>
      <c r="F84" s="205" t="str">
        <f>VLOOKUP(C84,Startlist!B:F,5,FALSE)</f>
        <v>EST</v>
      </c>
      <c r="G84" s="204" t="str">
        <f>VLOOKUP(C84,Startlist!B:H,7,FALSE)</f>
        <v>BMW 318 IS</v>
      </c>
      <c r="H84" s="204" t="str">
        <f>IF(VLOOKUP(C84,Startlist!B:H,6,FALSE)="","",VLOOKUP(C84,Startlist!B:H,6,FALSE))</f>
        <v>WKND Racing</v>
      </c>
      <c r="I84" s="206" t="str">
        <f>IF(VLOOKUP(C84,Results!B:P,14,FALSE)="","Retired",VLOOKUP(C84,Results!B:P,14,FALSE))</f>
        <v>32.02,6</v>
      </c>
    </row>
    <row r="85" spans="1:9" ht="15">
      <c r="A85" s="201">
        <f t="shared" si="1"/>
        <v>78</v>
      </c>
      <c r="B85" s="216">
        <f>COUNTIF($D$1:D84,D85)+1</f>
        <v>11</v>
      </c>
      <c r="C85" s="202">
        <v>5</v>
      </c>
      <c r="D85" s="203" t="str">
        <f>VLOOKUP(C85,'Champ Classes'!A:B,2,FALSE)</f>
        <v>J16</v>
      </c>
      <c r="E85" s="204" t="str">
        <f>CONCATENATE(VLOOKUP(C85,Startlist!B:H,3,FALSE)," / ",VLOOKUP(C85,Startlist!B:H,4,FALSE))</f>
        <v>Taavi Metsmaa / Sten Voojärv</v>
      </c>
      <c r="F85" s="205" t="str">
        <f>VLOOKUP(C85,Startlist!B:F,5,FALSE)</f>
        <v>EST</v>
      </c>
      <c r="G85" s="204" t="str">
        <f>VLOOKUP(C85,Startlist!B:H,7,FALSE)</f>
        <v>Ford Fiesta</v>
      </c>
      <c r="H85" s="204" t="str">
        <f>IF(VLOOKUP(C85,Startlist!B:H,6,FALSE)="","",VLOOKUP(C85,Startlist!B:H,6,FALSE))</f>
        <v>Uno Metsmaa</v>
      </c>
      <c r="I85" s="206" t="str">
        <f>IF(VLOOKUP(C85,Results!B:P,14,FALSE)="","Retired",VLOOKUP(C85,Results!B:P,14,FALSE))</f>
        <v>32.15,7</v>
      </c>
    </row>
    <row r="86" spans="1:9" ht="15">
      <c r="A86" s="201">
        <f t="shared" si="1"/>
        <v>79</v>
      </c>
      <c r="B86" s="216">
        <f>COUNTIF($D$1:D85,D86)+1</f>
        <v>4</v>
      </c>
      <c r="C86" s="202">
        <v>30</v>
      </c>
      <c r="D86" s="203" t="str">
        <f>VLOOKUP(C86,'Champ Classes'!A:B,2,FALSE)</f>
        <v>J18</v>
      </c>
      <c r="E86" s="204" t="str">
        <f>CONCATENATE(VLOOKUP(C86,Startlist!B:H,3,FALSE)," / ",VLOOKUP(C86,Startlist!B:H,4,FALSE))</f>
        <v>Kauri Bõstrov / Jaanus Bõstrov</v>
      </c>
      <c r="F86" s="205" t="str">
        <f>VLOOKUP(C86,Startlist!B:F,5,FALSE)</f>
        <v>EST</v>
      </c>
      <c r="G86" s="204" t="str">
        <f>VLOOKUP(C86,Startlist!B:H,7,FALSE)</f>
        <v>Honda Civic</v>
      </c>
      <c r="H86" s="204" t="str">
        <f>IF(VLOOKUP(C86,Startlist!B:H,6,FALSE)="","",VLOOKUP(C86,Startlist!B:H,6,FALSE))</f>
        <v>KAUERK Motorsport</v>
      </c>
      <c r="I86" s="206" t="str">
        <f>IF(VLOOKUP(C86,Results!B:P,14,FALSE)="","Retired",VLOOKUP(C86,Results!B:P,14,FALSE))</f>
        <v>32.20,8</v>
      </c>
    </row>
    <row r="87" spans="1:9" ht="15">
      <c r="A87" s="201">
        <f t="shared" si="1"/>
        <v>80</v>
      </c>
      <c r="B87" s="216">
        <f>COUNTIF($D$1:D86,D87)+1</f>
        <v>12</v>
      </c>
      <c r="C87" s="202">
        <v>17</v>
      </c>
      <c r="D87" s="203" t="str">
        <f>VLOOKUP(C87,'Champ Classes'!A:B,2,FALSE)</f>
        <v>J16</v>
      </c>
      <c r="E87" s="204" t="str">
        <f>CONCATENATE(VLOOKUP(C87,Startlist!B:H,3,FALSE)," / ",VLOOKUP(C87,Startlist!B:H,4,FALSE))</f>
        <v>Albert Pärtelson / Kris Antsmaa</v>
      </c>
      <c r="F87" s="205" t="str">
        <f>VLOOKUP(C87,Startlist!B:F,5,FALSE)</f>
        <v>EST</v>
      </c>
      <c r="G87" s="204" t="str">
        <f>VLOOKUP(C87,Startlist!B:H,7,FALSE)</f>
        <v>Ford Fiesta</v>
      </c>
      <c r="H87" s="204" t="str">
        <f>IF(VLOOKUP(C87,Startlist!B:H,6,FALSE)="","",VLOOKUP(C87,Startlist!B:H,6,FALSE))</f>
        <v>TLK Racing</v>
      </c>
      <c r="I87" s="206" t="str">
        <f>IF(VLOOKUP(C87,Results!B:P,14,FALSE)="","Retired",VLOOKUP(C87,Results!B:P,14,FALSE))</f>
        <v>32.21,8</v>
      </c>
    </row>
    <row r="88" spans="1:9" ht="15">
      <c r="A88" s="201">
        <f t="shared" si="1"/>
        <v>81</v>
      </c>
      <c r="B88" s="216">
        <f>COUNTIF($D$1:D87,D88)+1</f>
        <v>13</v>
      </c>
      <c r="C88" s="202">
        <v>12</v>
      </c>
      <c r="D88" s="203" t="str">
        <f>VLOOKUP(C88,'Champ Classes'!A:B,2,FALSE)</f>
        <v>J16</v>
      </c>
      <c r="E88" s="204" t="str">
        <f>CONCATENATE(VLOOKUP(C88,Startlist!B:H,3,FALSE)," / ",VLOOKUP(C88,Startlist!B:H,4,FALSE))</f>
        <v>Sebastian Kupri / Roman Sokolov</v>
      </c>
      <c r="F88" s="205" t="str">
        <f>VLOOKUP(C88,Startlist!B:F,5,FALSE)</f>
        <v>EST</v>
      </c>
      <c r="G88" s="204" t="str">
        <f>VLOOKUP(C88,Startlist!B:H,7,FALSE)</f>
        <v>Honda Civic</v>
      </c>
      <c r="H88" s="204" t="str">
        <f>IF(VLOOKUP(C88,Startlist!B:H,6,FALSE)="","",VLOOKUP(C88,Startlist!B:H,6,FALSE))</f>
        <v>Vallo n</v>
      </c>
      <c r="I88" s="206" t="str">
        <f>IF(VLOOKUP(C88,Results!B:P,14,FALSE)="","Retired",VLOOKUP(C88,Results!B:P,14,FALSE))</f>
        <v>32.23,3</v>
      </c>
    </row>
    <row r="89" spans="1:9" ht="15">
      <c r="A89" s="201">
        <f t="shared" si="1"/>
        <v>82</v>
      </c>
      <c r="B89" s="216">
        <f>COUNTIF($D$1:D88,D89)+1</f>
        <v>6</v>
      </c>
      <c r="C89" s="202">
        <v>114</v>
      </c>
      <c r="D89" s="203" t="str">
        <f>VLOOKUP(C89,'Champ Classes'!A:B,2,FALSE)</f>
        <v>2WD-VE</v>
      </c>
      <c r="E89" s="204" t="str">
        <f>CONCATENATE(VLOOKUP(C89,Startlist!B:H,3,FALSE)," / ",VLOOKUP(C89,Startlist!B:H,4,FALSE))</f>
        <v>Kaido Märss / Kaido Märss</v>
      </c>
      <c r="F89" s="205" t="str">
        <f>VLOOKUP(C89,Startlist!B:F,5,FALSE)</f>
        <v>EST</v>
      </c>
      <c r="G89" s="204" t="str">
        <f>VLOOKUP(C89,Startlist!B:H,7,FALSE)</f>
        <v>Volkswagen Golf</v>
      </c>
      <c r="H89" s="204" t="str">
        <f>IF(VLOOKUP(C89,Startlist!B:H,6,FALSE)="","",VLOOKUP(C89,Startlist!B:H,6,FALSE))</f>
        <v>Kaido Märss</v>
      </c>
      <c r="I89" s="206" t="str">
        <f>IF(VLOOKUP(C89,Results!B:P,14,FALSE)="","Retired",VLOOKUP(C89,Results!B:P,14,FALSE))</f>
        <v>32.29,0</v>
      </c>
    </row>
    <row r="90" spans="1:9" ht="15">
      <c r="A90" s="201">
        <f t="shared" si="1"/>
        <v>83</v>
      </c>
      <c r="B90" s="216">
        <f>COUNTIF($D$1:D89,D90)+1</f>
        <v>9</v>
      </c>
      <c r="C90" s="202">
        <v>101</v>
      </c>
      <c r="D90" s="203" t="str">
        <f>VLOOKUP(C90,'Champ Classes'!A:B,2,FALSE)</f>
        <v>2WD-VT</v>
      </c>
      <c r="E90" s="204" t="str">
        <f>CONCATENATE(VLOOKUP(C90,Startlist!B:H,3,FALSE)," / ",VLOOKUP(C90,Startlist!B:H,4,FALSE))</f>
        <v>Hardi Link / Morten Raamat</v>
      </c>
      <c r="F90" s="205" t="str">
        <f>VLOOKUP(C90,Startlist!B:F,5,FALSE)</f>
        <v>EST</v>
      </c>
      <c r="G90" s="204" t="str">
        <f>VLOOKUP(C90,Startlist!B:H,7,FALSE)</f>
        <v>BMW 318 IS</v>
      </c>
      <c r="H90" s="204" t="str">
        <f>IF(VLOOKUP(C90,Startlist!B:H,6,FALSE)="","",VLOOKUP(C90,Startlist!B:H,6,FALSE))</f>
        <v>Hardi Link</v>
      </c>
      <c r="I90" s="206" t="str">
        <f>IF(VLOOKUP(C90,Results!B:P,14,FALSE)="","Retired",VLOOKUP(C90,Results!B:P,14,FALSE))</f>
        <v>32.35,4</v>
      </c>
    </row>
    <row r="91" spans="1:9" ht="15">
      <c r="A91" s="201">
        <f t="shared" si="1"/>
        <v>84</v>
      </c>
      <c r="B91" s="216">
        <f>COUNTIF($D$1:D90,D91)+1</f>
        <v>14</v>
      </c>
      <c r="C91" s="202">
        <v>11</v>
      </c>
      <c r="D91" s="203" t="str">
        <f>VLOOKUP(C91,'Champ Classes'!A:B,2,FALSE)</f>
        <v>J16</v>
      </c>
      <c r="E91" s="204" t="str">
        <f>CONCATENATE(VLOOKUP(C91,Startlist!B:H,3,FALSE)," / ",VLOOKUP(C91,Startlist!B:H,4,FALSE))</f>
        <v>Rasmus Rauk / Neeme Koppel</v>
      </c>
      <c r="F91" s="205" t="str">
        <f>VLOOKUP(C91,Startlist!B:F,5,FALSE)</f>
        <v>EST</v>
      </c>
      <c r="G91" s="204" t="str">
        <f>VLOOKUP(C91,Startlist!B:H,7,FALSE)</f>
        <v>Nissan Sunny</v>
      </c>
      <c r="H91" s="204" t="str">
        <f>IF(VLOOKUP(C91,Startlist!B:H,6,FALSE)="","",VLOOKUP(C91,Startlist!B:H,6,FALSE))</f>
        <v>Thule Motorsport</v>
      </c>
      <c r="I91" s="206" t="str">
        <f>IF(VLOOKUP(C91,Results!B:P,14,FALSE)="","Retired",VLOOKUP(C91,Results!B:P,14,FALSE))</f>
        <v>32.35,9</v>
      </c>
    </row>
    <row r="92" spans="1:9" ht="15">
      <c r="A92" s="201">
        <f t="shared" si="1"/>
        <v>85</v>
      </c>
      <c r="B92" s="216">
        <f>COUNTIF($D$1:D91,D92)+1</f>
        <v>10</v>
      </c>
      <c r="C92" s="202">
        <v>100</v>
      </c>
      <c r="D92" s="203" t="str">
        <f>VLOOKUP(C92,'Champ Classes'!A:B,2,FALSE)</f>
        <v>2WD-VT</v>
      </c>
      <c r="E92" s="204" t="str">
        <f>CONCATENATE(VLOOKUP(C92,Startlist!B:H,3,FALSE)," / ",VLOOKUP(C92,Startlist!B:H,4,FALSE))</f>
        <v>Martin Ploom / Karl-Aksel Junker</v>
      </c>
      <c r="F92" s="205" t="str">
        <f>VLOOKUP(C92,Startlist!B:F,5,FALSE)</f>
        <v>EST</v>
      </c>
      <c r="G92" s="204" t="str">
        <f>VLOOKUP(C92,Startlist!B:H,7,FALSE)</f>
        <v>BMW 318TI</v>
      </c>
      <c r="H92" s="204" t="str">
        <f>IF(VLOOKUP(C92,Startlist!B:H,6,FALSE)="","",VLOOKUP(C92,Startlist!B:H,6,FALSE))</f>
        <v>Martin Ploom</v>
      </c>
      <c r="I92" s="206" t="str">
        <f>IF(VLOOKUP(C92,Results!B:P,14,FALSE)="","Retired",VLOOKUP(C92,Results!B:P,14,FALSE))</f>
        <v>32.38,4</v>
      </c>
    </row>
    <row r="93" spans="1:9" ht="15">
      <c r="A93" s="201">
        <f t="shared" si="1"/>
        <v>86</v>
      </c>
      <c r="B93" s="216">
        <f>COUNTIF($D$1:D92,D93)+1</f>
        <v>11</v>
      </c>
      <c r="C93" s="202">
        <v>130</v>
      </c>
      <c r="D93" s="203" t="str">
        <f>VLOOKUP(C93,'Champ Classes'!A:B,2,FALSE)</f>
        <v>2WD-VT</v>
      </c>
      <c r="E93" s="204" t="str">
        <f>CONCATENATE(VLOOKUP(C93,Startlist!B:H,3,FALSE)," / ",VLOOKUP(C93,Startlist!B:H,4,FALSE))</f>
        <v>Siim Juss / Gerdi Guljajev</v>
      </c>
      <c r="F93" s="205" t="str">
        <f>VLOOKUP(C93,Startlist!B:F,5,FALSE)</f>
        <v>EST</v>
      </c>
      <c r="G93" s="204" t="str">
        <f>VLOOKUP(C93,Startlist!B:H,7,FALSE)</f>
        <v>BMW 316</v>
      </c>
      <c r="H93" s="204" t="str">
        <f>IF(VLOOKUP(C93,Startlist!B:H,6,FALSE)="","",VLOOKUP(C93,Startlist!B:H,6,FALSE))</f>
        <v>Angry Orange Autod</v>
      </c>
      <c r="I93" s="206" t="str">
        <f>IF(VLOOKUP(C93,Results!B:P,14,FALSE)="","Retired",VLOOKUP(C93,Results!B:P,14,FALSE))</f>
        <v>32.41,0</v>
      </c>
    </row>
    <row r="94" spans="1:9" ht="15">
      <c r="A94" s="201">
        <f t="shared" si="1"/>
        <v>87</v>
      </c>
      <c r="B94" s="216">
        <f>COUNTIF($D$1:D93,D94)+1</f>
        <v>15</v>
      </c>
      <c r="C94" s="202">
        <v>7</v>
      </c>
      <c r="D94" s="203" t="str">
        <f>VLOOKUP(C94,'Champ Classes'!A:B,2,FALSE)</f>
        <v>J16</v>
      </c>
      <c r="E94" s="204" t="str">
        <f>CONCATENATE(VLOOKUP(C94,Startlist!B:H,3,FALSE)," / ",VLOOKUP(C94,Startlist!B:H,4,FALSE))</f>
        <v>Grete Mia Koha / Taavi Koha</v>
      </c>
      <c r="F94" s="205" t="str">
        <f>VLOOKUP(C94,Startlist!B:F,5,FALSE)</f>
        <v>EST</v>
      </c>
      <c r="G94" s="204" t="str">
        <f>VLOOKUP(C94,Startlist!B:H,7,FALSE)</f>
        <v>Ford Fiesta</v>
      </c>
      <c r="H94" s="204" t="str">
        <f>IF(VLOOKUP(C94,Startlist!B:H,6,FALSE)="","",VLOOKUP(C94,Startlist!B:H,6,FALSE))</f>
        <v>CRC</v>
      </c>
      <c r="I94" s="206" t="str">
        <f>IF(VLOOKUP(C94,Results!B:P,14,FALSE)="","Retired",VLOOKUP(C94,Results!B:P,14,FALSE))</f>
        <v>32.51,8</v>
      </c>
    </row>
    <row r="95" spans="1:9" ht="15">
      <c r="A95" s="201">
        <f t="shared" si="1"/>
        <v>88</v>
      </c>
      <c r="B95" s="216">
        <f>COUNTIF($D$1:D94,D95)+1</f>
        <v>7</v>
      </c>
      <c r="C95" s="202">
        <v>79</v>
      </c>
      <c r="D95" s="203" t="str">
        <f>VLOOKUP(C95,'Champ Classes'!A:B,2,FALSE)</f>
        <v>2WD-VE</v>
      </c>
      <c r="E95" s="204" t="str">
        <f>CONCATENATE(VLOOKUP(C95,Startlist!B:H,3,FALSE)," / ",VLOOKUP(C95,Startlist!B:H,4,FALSE))</f>
        <v>Sander Mihkels / Ivo Aal</v>
      </c>
      <c r="F95" s="205" t="str">
        <f>VLOOKUP(C95,Startlist!B:F,5,FALSE)</f>
        <v>EST</v>
      </c>
      <c r="G95" s="204" t="str">
        <f>VLOOKUP(C95,Startlist!B:H,7,FALSE)</f>
        <v>Honda Civic</v>
      </c>
      <c r="H95" s="204" t="str">
        <f>IF(VLOOKUP(C95,Startlist!B:H,6,FALSE)="","",VLOOKUP(C95,Startlist!B:H,6,FALSE))</f>
        <v>Mihkels Racing Team</v>
      </c>
      <c r="I95" s="206" t="str">
        <f>IF(VLOOKUP(C95,Results!B:P,14,FALSE)="","Retired",VLOOKUP(C95,Results!B:P,14,FALSE))</f>
        <v>32.58,5</v>
      </c>
    </row>
    <row r="96" spans="1:9" ht="15">
      <c r="A96" s="201">
        <f t="shared" si="1"/>
        <v>89</v>
      </c>
      <c r="B96" s="216">
        <f>COUNTIF($D$1:D95,D96)+1</f>
        <v>8</v>
      </c>
      <c r="C96" s="202">
        <v>106</v>
      </c>
      <c r="D96" s="203" t="str">
        <f>VLOOKUP(C96,'Champ Classes'!A:B,2,FALSE)</f>
        <v>SU</v>
      </c>
      <c r="E96" s="204" t="str">
        <f>CONCATENATE(VLOOKUP(C96,Startlist!B:H,3,FALSE)," / ",VLOOKUP(C96,Startlist!B:H,4,FALSE))</f>
        <v>Martin Jaanus / Martin Tamm</v>
      </c>
      <c r="F96" s="205" t="str">
        <f>VLOOKUP(C96,Startlist!B:F,5,FALSE)</f>
        <v>EST</v>
      </c>
      <c r="G96" s="204" t="str">
        <f>VLOOKUP(C96,Startlist!B:H,7,FALSE)</f>
        <v>Vaz 2101</v>
      </c>
      <c r="H96" s="204" t="str">
        <f>IF(VLOOKUP(C96,Startlist!B:H,6,FALSE)="","",VLOOKUP(C96,Startlist!B:H,6,FALSE))</f>
        <v>CMK Racing Team</v>
      </c>
      <c r="I96" s="206" t="str">
        <f>IF(VLOOKUP(C96,Results!B:P,14,FALSE)="","Retired",VLOOKUP(C96,Results!B:P,14,FALSE))</f>
        <v>33.03,4</v>
      </c>
    </row>
    <row r="97" spans="1:9" ht="15">
      <c r="A97" s="201">
        <f t="shared" si="1"/>
        <v>90</v>
      </c>
      <c r="B97" s="216">
        <f>COUNTIF($D$1:D96,D97)+1</f>
        <v>9</v>
      </c>
      <c r="C97" s="202">
        <v>122</v>
      </c>
      <c r="D97" s="203" t="str">
        <f>VLOOKUP(C97,'Champ Classes'!A:B,2,FALSE)</f>
        <v>SU</v>
      </c>
      <c r="E97" s="204" t="str">
        <f>CONCATENATE(VLOOKUP(C97,Startlist!B:H,3,FALSE)," / ",VLOOKUP(C97,Startlist!B:H,4,FALSE))</f>
        <v>Tannar Valbrit / Tarvo Põlma</v>
      </c>
      <c r="F97" s="205" t="str">
        <f>VLOOKUP(C97,Startlist!B:F,5,FALSE)</f>
        <v>EST</v>
      </c>
      <c r="G97" s="204" t="str">
        <f>VLOOKUP(C97,Startlist!B:H,7,FALSE)</f>
        <v>Vaz 21053</v>
      </c>
      <c r="H97" s="204" t="str">
        <f>IF(VLOOKUP(C97,Startlist!B:H,6,FALSE)="","",VLOOKUP(C97,Startlist!B:H,6,FALSE))</f>
        <v>Tannar Valbrit</v>
      </c>
      <c r="I97" s="206" t="str">
        <f>IF(VLOOKUP(C97,Results!B:P,14,FALSE)="","Retired",VLOOKUP(C97,Results!B:P,14,FALSE))</f>
        <v>33.13,3</v>
      </c>
    </row>
    <row r="98" spans="1:9" ht="15">
      <c r="A98" s="201">
        <f t="shared" si="1"/>
        <v>91</v>
      </c>
      <c r="B98" s="216">
        <f>COUNTIF($D$1:D97,D98)+1</f>
        <v>3</v>
      </c>
      <c r="C98" s="202">
        <v>145</v>
      </c>
      <c r="D98" s="203" t="str">
        <f>VLOOKUP(C98,'Champ Classes'!A:B,2,FALSE)</f>
        <v>2WD-Sport</v>
      </c>
      <c r="E98" s="204" t="str">
        <f>CONCATENATE(VLOOKUP(C98,Startlist!B:H,3,FALSE)," / ",VLOOKUP(C98,Startlist!B:H,4,FALSE))</f>
        <v>Rain Kuuskmann / Karol Pert</v>
      </c>
      <c r="F98" s="205" t="str">
        <f>VLOOKUP(C98,Startlist!B:F,5,FALSE)</f>
        <v>EST</v>
      </c>
      <c r="G98" s="204" t="str">
        <f>VLOOKUP(C98,Startlist!B:H,7,FALSE)</f>
        <v>BMW 316</v>
      </c>
      <c r="H98" s="204" t="str">
        <f>IF(VLOOKUP(C98,Startlist!B:H,6,FALSE)="","",VLOOKUP(C98,Startlist!B:H,6,FALSE))</f>
        <v>Kaur Motorsport</v>
      </c>
      <c r="I98" s="206" t="str">
        <f>IF(VLOOKUP(C98,Results!B:P,14,FALSE)="","Retired",VLOOKUP(C98,Results!B:P,14,FALSE))</f>
        <v>33.17,2</v>
      </c>
    </row>
    <row r="99" spans="1:9" ht="15">
      <c r="A99" s="201">
        <f t="shared" si="1"/>
        <v>92</v>
      </c>
      <c r="B99" s="216">
        <f>COUNTIF($D$1:D98,D99)+1</f>
        <v>19</v>
      </c>
      <c r="C99" s="202">
        <v>134</v>
      </c>
      <c r="D99" s="203" t="str">
        <f>VLOOKUP(C99,'Champ Classes'!A:B,2,FALSE)</f>
        <v>2WD-ST</v>
      </c>
      <c r="E99" s="204" t="str">
        <f>CONCATENATE(VLOOKUP(C99,Startlist!B:H,3,FALSE)," / ",VLOOKUP(C99,Startlist!B:H,4,FALSE))</f>
        <v>Peeter Kask / Karl Kask</v>
      </c>
      <c r="F99" s="205" t="str">
        <f>VLOOKUP(C99,Startlist!B:F,5,FALSE)</f>
        <v>EST</v>
      </c>
      <c r="G99" s="204" t="str">
        <f>VLOOKUP(C99,Startlist!B:H,7,FALSE)</f>
        <v>BMW 323TI</v>
      </c>
      <c r="H99" s="204">
        <f>IF(VLOOKUP(C99,Startlist!B:H,6,FALSE)="","",VLOOKUP(C99,Startlist!B:H,6,FALSE))</f>
      </c>
      <c r="I99" s="206" t="str">
        <f>IF(VLOOKUP(C99,Results!B:P,14,FALSE)="","Retired",VLOOKUP(C99,Results!B:P,14,FALSE))</f>
        <v>33.21,3</v>
      </c>
    </row>
    <row r="100" spans="1:9" ht="15">
      <c r="A100" s="201">
        <f t="shared" si="1"/>
        <v>93</v>
      </c>
      <c r="B100" s="216">
        <f>COUNTIF($D$1:D99,D100)+1</f>
        <v>14</v>
      </c>
      <c r="C100" s="202">
        <v>124</v>
      </c>
      <c r="D100" s="203" t="str">
        <f>VLOOKUP(C100,'Champ Classes'!A:B,2,FALSE)</f>
        <v>2WD-SE</v>
      </c>
      <c r="E100" s="204" t="str">
        <f>CONCATENATE(VLOOKUP(C100,Startlist!B:H,3,FALSE)," / ",VLOOKUP(C100,Startlist!B:H,4,FALSE))</f>
        <v>Rain Järveküla / Rainis Tiri</v>
      </c>
      <c r="F100" s="205" t="str">
        <f>VLOOKUP(C100,Startlist!B:F,5,FALSE)</f>
        <v>EST</v>
      </c>
      <c r="G100" s="204" t="str">
        <f>VLOOKUP(C100,Startlist!B:H,7,FALSE)</f>
        <v>Opel Astra</v>
      </c>
      <c r="H100" s="204">
        <f>IF(VLOOKUP(C100,Startlist!B:H,6,FALSE)="","",VLOOKUP(C100,Startlist!B:H,6,FALSE))</f>
      </c>
      <c r="I100" s="206" t="str">
        <f>IF(VLOOKUP(C100,Results!B:P,14,FALSE)="","Retired",VLOOKUP(C100,Results!B:P,14,FALSE))</f>
        <v>33.26,5</v>
      </c>
    </row>
    <row r="101" spans="1:9" ht="15">
      <c r="A101" s="201">
        <f aca="true" t="shared" si="2" ref="A101:A106">A100+1</f>
        <v>94</v>
      </c>
      <c r="B101" s="216">
        <f>COUNTIF($D$1:D100,D101)+1</f>
        <v>2</v>
      </c>
      <c r="C101" s="202">
        <v>103</v>
      </c>
      <c r="D101" s="203" t="str">
        <f>VLOOKUP(C101,'Champ Classes'!A:B,2,FALSE)</f>
        <v>Naised</v>
      </c>
      <c r="E101" s="204" t="str">
        <f>CONCATENATE(VLOOKUP(C101,Startlist!B:H,3,FALSE)," / ",VLOOKUP(C101,Startlist!B:H,4,FALSE))</f>
        <v>Kärolis Kungla / Kristjan Tahvinov</v>
      </c>
      <c r="F101" s="205" t="str">
        <f>VLOOKUP(C101,Startlist!B:F,5,FALSE)</f>
        <v>EST</v>
      </c>
      <c r="G101" s="204" t="str">
        <f>VLOOKUP(C101,Startlist!B:H,7,FALSE)</f>
        <v>Volkswagen Golf</v>
      </c>
      <c r="H101" s="204" t="str">
        <f>IF(VLOOKUP(C101,Startlist!B:H,6,FALSE)="","",VLOOKUP(C101,Startlist!B:H,6,FALSE))</f>
        <v>Kärolis Kungla</v>
      </c>
      <c r="I101" s="206" t="str">
        <f>IF(VLOOKUP(C101,Results!B:P,14,FALSE)="","Retired",VLOOKUP(C101,Results!B:P,14,FALSE))</f>
        <v>33.51,2</v>
      </c>
    </row>
    <row r="102" spans="1:9" ht="15">
      <c r="A102" s="201">
        <f t="shared" si="2"/>
        <v>95</v>
      </c>
      <c r="B102" s="216">
        <f>COUNTIF($D$1:D101,D102)+1</f>
        <v>12</v>
      </c>
      <c r="C102" s="202">
        <v>129</v>
      </c>
      <c r="D102" s="203" t="str">
        <f>VLOOKUP(C102,'Champ Classes'!A:B,2,FALSE)</f>
        <v>2WD-VT</v>
      </c>
      <c r="E102" s="204" t="str">
        <f>CONCATENATE(VLOOKUP(C102,Startlist!B:H,3,FALSE)," / ",VLOOKUP(C102,Startlist!B:H,4,FALSE))</f>
        <v>Siim Reede / Mati Volmsen</v>
      </c>
      <c r="F102" s="205" t="str">
        <f>VLOOKUP(C102,Startlist!B:F,5,FALSE)</f>
        <v>EST</v>
      </c>
      <c r="G102" s="204" t="str">
        <f>VLOOKUP(C102,Startlist!B:H,7,FALSE)</f>
        <v>BMW 316I</v>
      </c>
      <c r="H102" s="204" t="str">
        <f>IF(VLOOKUP(C102,Startlist!B:H,6,FALSE)="","",VLOOKUP(C102,Startlist!B:H,6,FALSE))</f>
        <v>Siim Reede</v>
      </c>
      <c r="I102" s="206" t="str">
        <f>IF(VLOOKUP(C102,Results!B:P,14,FALSE)="","Retired",VLOOKUP(C102,Results!B:P,14,FALSE))</f>
        <v>34.05,9</v>
      </c>
    </row>
    <row r="103" spans="1:9" ht="15">
      <c r="A103" s="201">
        <f t="shared" si="2"/>
        <v>96</v>
      </c>
      <c r="B103" s="216">
        <f>COUNTIF($D$1:D102,D103)+1</f>
        <v>3</v>
      </c>
      <c r="C103" s="202">
        <v>113</v>
      </c>
      <c r="D103" s="203" t="str">
        <f>VLOOKUP(C103,'Champ Classes'!A:B,2,FALSE)</f>
        <v>Naised</v>
      </c>
      <c r="E103" s="204" t="str">
        <f>CONCATENATE(VLOOKUP(C103,Startlist!B:H,3,FALSE)," / ",VLOOKUP(C103,Startlist!B:H,4,FALSE))</f>
        <v>Aira Lepp / Aneta Liik</v>
      </c>
      <c r="F103" s="205" t="str">
        <f>VLOOKUP(C103,Startlist!B:F,5,FALSE)</f>
        <v>EST</v>
      </c>
      <c r="G103" s="204" t="str">
        <f>VLOOKUP(C103,Startlist!B:H,7,FALSE)</f>
        <v>Nissan Sunny</v>
      </c>
      <c r="H103" s="204" t="str">
        <f>IF(VLOOKUP(C103,Startlist!B:H,6,FALSE)="","",VLOOKUP(C103,Startlist!B:H,6,FALSE))</f>
        <v>Thule Motorsport</v>
      </c>
      <c r="I103" s="206" t="str">
        <f>IF(VLOOKUP(C103,Results!B:P,14,FALSE)="","Retired",VLOOKUP(C103,Results!B:P,14,FALSE))</f>
        <v>34.11,8</v>
      </c>
    </row>
    <row r="104" spans="1:9" ht="15">
      <c r="A104" s="201">
        <f t="shared" si="2"/>
        <v>97</v>
      </c>
      <c r="B104" s="216">
        <f>COUNTIF($D$1:D103,D104)+1</f>
        <v>10</v>
      </c>
      <c r="C104" s="202">
        <v>115</v>
      </c>
      <c r="D104" s="203" t="str">
        <f>VLOOKUP(C104,'Champ Classes'!A:B,2,FALSE)</f>
        <v>SU</v>
      </c>
      <c r="E104" s="204" t="str">
        <f>CONCATENATE(VLOOKUP(C104,Startlist!B:H,3,FALSE)," / ",VLOOKUP(C104,Startlist!B:H,4,FALSE))</f>
        <v>Ruslan Pleshanov / Yuliya Mironava</v>
      </c>
      <c r="F104" s="205" t="str">
        <f>VLOOKUP(C104,Startlist!B:F,5,FALSE)</f>
        <v>EST</v>
      </c>
      <c r="G104" s="204" t="str">
        <f>VLOOKUP(C104,Startlist!B:H,7,FALSE)</f>
        <v>AZLK 2140</v>
      </c>
      <c r="H104" s="204" t="str">
        <f>IF(VLOOKUP(C104,Startlist!B:H,6,FALSE)="","",VLOOKUP(C104,Startlist!B:H,6,FALSE))</f>
        <v>TLT</v>
      </c>
      <c r="I104" s="206" t="str">
        <f>IF(VLOOKUP(C104,Results!B:P,14,FALSE)="","Retired",VLOOKUP(C104,Results!B:P,14,FALSE))</f>
        <v>34.18,2</v>
      </c>
    </row>
    <row r="105" spans="1:9" ht="15">
      <c r="A105" s="201">
        <f t="shared" si="2"/>
        <v>98</v>
      </c>
      <c r="B105" s="216">
        <f>COUNTIF($D$1:D104,D105)+1</f>
        <v>16</v>
      </c>
      <c r="C105" s="202">
        <v>8</v>
      </c>
      <c r="D105" s="203" t="str">
        <f>VLOOKUP(C105,'Champ Classes'!A:B,2,FALSE)</f>
        <v>J16</v>
      </c>
      <c r="E105" s="204" t="str">
        <f>CONCATENATE(VLOOKUP(C105,Startlist!B:H,3,FALSE)," / ",VLOOKUP(C105,Startlist!B:H,4,FALSE))</f>
        <v>Joonas Vahtmäe / Aido Viikmaa</v>
      </c>
      <c r="F105" s="205" t="str">
        <f>VLOOKUP(C105,Startlist!B:F,5,FALSE)</f>
        <v>EST</v>
      </c>
      <c r="G105" s="204" t="str">
        <f>VLOOKUP(C105,Startlist!B:H,7,FALSE)</f>
        <v>Ford Fiesta</v>
      </c>
      <c r="H105" s="204" t="str">
        <f>IF(VLOOKUP(C105,Startlist!B:H,6,FALSE)="","",VLOOKUP(C105,Startlist!B:H,6,FALSE))</f>
        <v>Juuru Tehnikaklubi</v>
      </c>
      <c r="I105" s="206" t="str">
        <f>IF(VLOOKUP(C105,Results!B:P,14,FALSE)="","Retired",VLOOKUP(C105,Results!B:P,14,FALSE))</f>
        <v>34.19,5</v>
      </c>
    </row>
    <row r="106" spans="1:9" ht="15">
      <c r="A106" s="201">
        <f t="shared" si="2"/>
        <v>99</v>
      </c>
      <c r="B106" s="216">
        <f>COUNTIF($D$1:D105,D106)+1</f>
        <v>8</v>
      </c>
      <c r="C106" s="202">
        <v>127</v>
      </c>
      <c r="D106" s="203" t="str">
        <f>VLOOKUP(C106,'Champ Classes'!A:B,2,FALSE)</f>
        <v>2WD-VE</v>
      </c>
      <c r="E106" s="204" t="str">
        <f>CONCATENATE(VLOOKUP(C106,Startlist!B:H,3,FALSE)," / ",VLOOKUP(C106,Startlist!B:H,4,FALSE))</f>
        <v>Meelis Meier / Arno Eller</v>
      </c>
      <c r="F106" s="205" t="str">
        <f>VLOOKUP(C106,Startlist!B:F,5,FALSE)</f>
        <v>EST</v>
      </c>
      <c r="G106" s="204" t="str">
        <f>VLOOKUP(C106,Startlist!B:H,7,FALSE)</f>
        <v>Audi A3</v>
      </c>
      <c r="H106" s="204" t="str">
        <f>IF(VLOOKUP(C106,Startlist!B:H,6,FALSE)="","",VLOOKUP(C106,Startlist!B:H,6,FALSE))</f>
        <v>Meelis Meier</v>
      </c>
      <c r="I106" s="206" t="str">
        <f>IF(VLOOKUP(C106,Results!B:P,14,FALSE)="","Retired",VLOOKUP(C106,Results!B:P,14,FALSE))</f>
        <v>35.21,4</v>
      </c>
    </row>
    <row r="107" spans="1:9" ht="15">
      <c r="A107" s="201">
        <f aca="true" t="shared" si="3" ref="A107:A117">A106+1</f>
        <v>100</v>
      </c>
      <c r="B107" s="216">
        <f>COUNTIF($D$1:D106,D107)+1</f>
        <v>17</v>
      </c>
      <c r="C107" s="202">
        <v>6</v>
      </c>
      <c r="D107" s="203" t="str">
        <f>VLOOKUP(C107,'Champ Classes'!A:B,2,FALSE)</f>
        <v>J16</v>
      </c>
      <c r="E107" s="204" t="str">
        <f>CONCATENATE(VLOOKUP(C107,Startlist!B:H,3,FALSE)," / ",VLOOKUP(C107,Startlist!B:H,4,FALSE))</f>
        <v>Mattias Kõrge / Timmu Kõrge</v>
      </c>
      <c r="F107" s="205" t="str">
        <f>VLOOKUP(C107,Startlist!B:F,5,FALSE)</f>
        <v>EST</v>
      </c>
      <c r="G107" s="204" t="str">
        <f>VLOOKUP(C107,Startlist!B:H,7,FALSE)</f>
        <v>Ford Fiesta</v>
      </c>
      <c r="H107" s="204" t="str">
        <f>IF(VLOOKUP(C107,Startlist!B:H,6,FALSE)="","",VLOOKUP(C107,Startlist!B:H,6,FALSE))</f>
        <v>A1M Motorsport</v>
      </c>
      <c r="I107" s="206" t="str">
        <f>IF(VLOOKUP(C107,Results!B:P,14,FALSE)="","Retired",VLOOKUP(C107,Results!B:P,14,FALSE))</f>
        <v>35.24,4</v>
      </c>
    </row>
    <row r="108" spans="1:9" ht="15">
      <c r="A108" s="201">
        <f t="shared" si="3"/>
        <v>101</v>
      </c>
      <c r="B108" s="216">
        <f>COUNTIF($D$1:D107,D108)+1</f>
        <v>13</v>
      </c>
      <c r="C108" s="202">
        <v>111</v>
      </c>
      <c r="D108" s="203" t="str">
        <f>VLOOKUP(C108,'Champ Classes'!A:B,2,FALSE)</f>
        <v>2WD-VT</v>
      </c>
      <c r="E108" s="204" t="str">
        <f>CONCATENATE(VLOOKUP(C108,Startlist!B:H,3,FALSE)," / ",VLOOKUP(C108,Startlist!B:H,4,FALSE))</f>
        <v>Asmo Aulik / Kaupo Kaljumets</v>
      </c>
      <c r="F108" s="205" t="str">
        <f>VLOOKUP(C108,Startlist!B:F,5,FALSE)</f>
        <v>EST</v>
      </c>
      <c r="G108" s="204" t="str">
        <f>VLOOKUP(C108,Startlist!B:H,7,FALSE)</f>
        <v>BMW 318</v>
      </c>
      <c r="H108" s="204" t="str">
        <f>IF(VLOOKUP(C108,Startlist!B:H,6,FALSE)="","",VLOOKUP(C108,Startlist!B:H,6,FALSE))</f>
        <v>Asmo Aulik</v>
      </c>
      <c r="I108" s="206" t="str">
        <f>IF(VLOOKUP(C108,Results!B:P,14,FALSE)="","Retired",VLOOKUP(C108,Results!B:P,14,FALSE))</f>
        <v>35.24,7</v>
      </c>
    </row>
    <row r="109" spans="1:9" ht="15">
      <c r="A109" s="201">
        <f t="shared" si="3"/>
        <v>102</v>
      </c>
      <c r="B109" s="216">
        <f>COUNTIF($D$1:D108,D109)+1</f>
        <v>14</v>
      </c>
      <c r="C109" s="202">
        <v>132</v>
      </c>
      <c r="D109" s="203" t="str">
        <f>VLOOKUP(C109,'Champ Classes'!A:B,2,FALSE)</f>
        <v>2WD-VT</v>
      </c>
      <c r="E109" s="204" t="str">
        <f>CONCATENATE(VLOOKUP(C109,Startlist!B:H,3,FALSE)," / ",VLOOKUP(C109,Startlist!B:H,4,FALSE))</f>
        <v>Joosep Pukk / Rauno Orupõld</v>
      </c>
      <c r="F109" s="205" t="str">
        <f>VLOOKUP(C109,Startlist!B:F,5,FALSE)</f>
        <v>EST</v>
      </c>
      <c r="G109" s="204" t="str">
        <f>VLOOKUP(C109,Startlist!B:H,7,FALSE)</f>
        <v>BMW 318 IS</v>
      </c>
      <c r="H109" s="204" t="str">
        <f>IF(VLOOKUP(C109,Startlist!B:H,6,FALSE)="","",VLOOKUP(C109,Startlist!B:H,6,FALSE))</f>
        <v>Joosep Pukk</v>
      </c>
      <c r="I109" s="206" t="str">
        <f>IF(VLOOKUP(C109,Results!B:P,14,FALSE)="","Retired",VLOOKUP(C109,Results!B:P,14,FALSE))</f>
        <v>35.58,8</v>
      </c>
    </row>
    <row r="110" spans="1:9" ht="15">
      <c r="A110" s="201">
        <f t="shared" si="3"/>
        <v>103</v>
      </c>
      <c r="B110" s="216">
        <f>COUNTIF($D$1:D109,D110)+1</f>
        <v>4</v>
      </c>
      <c r="C110" s="202">
        <v>121</v>
      </c>
      <c r="D110" s="203" t="str">
        <f>VLOOKUP(C110,'Champ Classes'!A:B,2,FALSE)</f>
        <v>Naised</v>
      </c>
      <c r="E110" s="204" t="str">
        <f>CONCATENATE(VLOOKUP(C110,Startlist!B:H,3,FALSE)," / ",VLOOKUP(C110,Startlist!B:H,4,FALSE))</f>
        <v>Marilis Matikainen / Liilia Part</v>
      </c>
      <c r="F110" s="205" t="str">
        <f>VLOOKUP(C110,Startlist!B:F,5,FALSE)</f>
        <v>EST</v>
      </c>
      <c r="G110" s="204" t="str">
        <f>VLOOKUP(C110,Startlist!B:H,7,FALSE)</f>
        <v>Honda Civic Type-R</v>
      </c>
      <c r="H110" s="204" t="str">
        <f>IF(VLOOKUP(C110,Startlist!B:H,6,FALSE)="","",VLOOKUP(C110,Startlist!B:H,6,FALSE))</f>
        <v>Marilis Matikainen</v>
      </c>
      <c r="I110" s="206" t="str">
        <f>IF(VLOOKUP(C110,Results!B:P,14,FALSE)="","Retired",VLOOKUP(C110,Results!B:P,14,FALSE))</f>
        <v>36.19,8</v>
      </c>
    </row>
    <row r="111" spans="1:9" ht="15">
      <c r="A111" s="201">
        <f t="shared" si="3"/>
        <v>104</v>
      </c>
      <c r="B111" s="216">
        <f>COUNTIF($D$1:D110,D111)+1</f>
        <v>11</v>
      </c>
      <c r="C111" s="202">
        <v>123</v>
      </c>
      <c r="D111" s="203" t="str">
        <f>VLOOKUP(C111,'Champ Classes'!A:B,2,FALSE)</f>
        <v>SU</v>
      </c>
      <c r="E111" s="204" t="str">
        <f>CONCATENATE(VLOOKUP(C111,Startlist!B:H,3,FALSE)," / ",VLOOKUP(C111,Startlist!B:H,4,FALSE))</f>
        <v>Olavi Laupa / Rain Laupa</v>
      </c>
      <c r="F111" s="205" t="str">
        <f>VLOOKUP(C111,Startlist!B:F,5,FALSE)</f>
        <v>EST</v>
      </c>
      <c r="G111" s="204" t="str">
        <f>VLOOKUP(C111,Startlist!B:H,7,FALSE)</f>
        <v>Vaz 2106</v>
      </c>
      <c r="H111" s="204">
        <f>IF(VLOOKUP(C111,Startlist!B:H,6,FALSE)="","",VLOOKUP(C111,Startlist!B:H,6,FALSE))</f>
      </c>
      <c r="I111" s="206" t="str">
        <f>IF(VLOOKUP(C111,Results!B:P,14,FALSE)="","Retired",VLOOKUP(C111,Results!B:P,14,FALSE))</f>
        <v>36.23,2</v>
      </c>
    </row>
    <row r="112" spans="1:9" ht="15">
      <c r="A112" s="201">
        <f t="shared" si="3"/>
        <v>105</v>
      </c>
      <c r="B112" s="216">
        <f>COUNTIF($D$1:D111,D112)+1</f>
        <v>18</v>
      </c>
      <c r="C112" s="202">
        <v>2</v>
      </c>
      <c r="D112" s="203" t="str">
        <f>VLOOKUP(C112,'Champ Classes'!A:B,2,FALSE)</f>
        <v>J16</v>
      </c>
      <c r="E112" s="204" t="str">
        <f>CONCATENATE(VLOOKUP(C112,Startlist!B:H,3,FALSE)," / ",VLOOKUP(C112,Startlist!B:H,4,FALSE))</f>
        <v>Henry Heinam / Urmo Heinam</v>
      </c>
      <c r="F112" s="205" t="str">
        <f>VLOOKUP(C112,Startlist!B:F,5,FALSE)</f>
        <v>EST</v>
      </c>
      <c r="G112" s="204" t="str">
        <f>VLOOKUP(C112,Startlist!B:H,7,FALSE)</f>
        <v>BMW 316I</v>
      </c>
      <c r="H112" s="204" t="str">
        <f>IF(VLOOKUP(C112,Startlist!B:H,6,FALSE)="","",VLOOKUP(C112,Startlist!B:H,6,FALSE))</f>
        <v>Urmo Heinam</v>
      </c>
      <c r="I112" s="206" t="str">
        <f>IF(VLOOKUP(C112,Results!B:P,14,FALSE)="","Retired",VLOOKUP(C112,Results!B:P,14,FALSE))</f>
        <v>36.24,3</v>
      </c>
    </row>
    <row r="113" spans="1:9" ht="15">
      <c r="A113" s="201">
        <f t="shared" si="3"/>
        <v>106</v>
      </c>
      <c r="B113" s="216">
        <f>COUNTIF($D$1:D112,D113)+1</f>
        <v>20</v>
      </c>
      <c r="C113" s="202">
        <v>138</v>
      </c>
      <c r="D113" s="203" t="str">
        <f>VLOOKUP(C113,'Champ Classes'!A:B,2,FALSE)</f>
        <v>2WD-ST</v>
      </c>
      <c r="E113" s="204" t="str">
        <f>CONCATENATE(VLOOKUP(C113,Startlist!B:H,3,FALSE)," / ",VLOOKUP(C113,Startlist!B:H,4,FALSE))</f>
        <v>Alvar Udu / Lauri Varblas</v>
      </c>
      <c r="F113" s="205" t="str">
        <f>VLOOKUP(C113,Startlist!B:F,5,FALSE)</f>
        <v>EST</v>
      </c>
      <c r="G113" s="204" t="str">
        <f>VLOOKUP(C113,Startlist!B:H,7,FALSE)</f>
        <v>BMW 323</v>
      </c>
      <c r="H113" s="204" t="str">
        <f>IF(VLOOKUP(C113,Startlist!B:H,6,FALSE)="","",VLOOKUP(C113,Startlist!B:H,6,FALSE))</f>
        <v>Alvar Udu</v>
      </c>
      <c r="I113" s="206" t="str">
        <f>IF(VLOOKUP(C113,Results!B:P,14,FALSE)="","Retired",VLOOKUP(C113,Results!B:P,14,FALSE))</f>
        <v>36.50,8</v>
      </c>
    </row>
    <row r="114" spans="1:9" ht="15">
      <c r="A114" s="201">
        <f t="shared" si="3"/>
        <v>107</v>
      </c>
      <c r="B114" s="216">
        <f>COUNTIF($D$1:D113,D114)+1</f>
        <v>21</v>
      </c>
      <c r="C114" s="202">
        <v>86</v>
      </c>
      <c r="D114" s="203" t="str">
        <f>VLOOKUP(C114,'Champ Classes'!A:B,2,FALSE)</f>
        <v>2WD-ST</v>
      </c>
      <c r="E114" s="204" t="str">
        <f>CONCATENATE(VLOOKUP(C114,Startlist!B:H,3,FALSE)," / ",VLOOKUP(C114,Startlist!B:H,4,FALSE))</f>
        <v>Sulev Pärn / Karl Pärn</v>
      </c>
      <c r="F114" s="205" t="str">
        <f>VLOOKUP(C114,Startlist!B:F,5,FALSE)</f>
        <v>EST</v>
      </c>
      <c r="G114" s="204" t="str">
        <f>VLOOKUP(C114,Startlist!B:H,7,FALSE)</f>
        <v>BMW 318I</v>
      </c>
      <c r="H114" s="204" t="str">
        <f>IF(VLOOKUP(C114,Startlist!B:H,6,FALSE)="","",VLOOKUP(C114,Startlist!B:H,6,FALSE))</f>
        <v>Käru Tehnikaklubi</v>
      </c>
      <c r="I114" s="206" t="str">
        <f>IF(VLOOKUP(C114,Results!B:P,14,FALSE)="","Retired",VLOOKUP(C114,Results!B:P,14,FALSE))</f>
        <v>37.13,6</v>
      </c>
    </row>
    <row r="115" spans="1:9" ht="15">
      <c r="A115" s="201">
        <f t="shared" si="3"/>
        <v>108</v>
      </c>
      <c r="B115" s="216">
        <f>COUNTIF($D$1:D114,D115)+1</f>
        <v>9</v>
      </c>
      <c r="C115" s="202">
        <v>126</v>
      </c>
      <c r="D115" s="203" t="str">
        <f>VLOOKUP(C115,'Champ Classes'!A:B,2,FALSE)</f>
        <v>2WD-VE</v>
      </c>
      <c r="E115" s="204" t="str">
        <f>CONCATENATE(VLOOKUP(C115,Startlist!B:H,3,FALSE)," / ",VLOOKUP(C115,Startlist!B:H,4,FALSE))</f>
        <v>Hanno Vainola / Marvin Tamm</v>
      </c>
      <c r="F115" s="205" t="str">
        <f>VLOOKUP(C115,Startlist!B:F,5,FALSE)</f>
        <v>EST</v>
      </c>
      <c r="G115" s="204" t="str">
        <f>VLOOKUP(C115,Startlist!B:H,7,FALSE)</f>
        <v>Mitsubishi Lancer</v>
      </c>
      <c r="H115" s="204" t="str">
        <f>IF(VLOOKUP(C115,Startlist!B:H,6,FALSE)="","",VLOOKUP(C115,Startlist!B:H,6,FALSE))</f>
        <v>Marvin Tamm</v>
      </c>
      <c r="I115" s="206" t="str">
        <f>IF(VLOOKUP(C115,Results!B:P,14,FALSE)="","Retired",VLOOKUP(C115,Results!B:P,14,FALSE))</f>
        <v>37.22,8</v>
      </c>
    </row>
    <row r="116" spans="1:9" ht="15">
      <c r="A116" s="201">
        <f t="shared" si="3"/>
        <v>109</v>
      </c>
      <c r="B116" s="216">
        <f>COUNTIF($D$1:D115,D116)+1</f>
        <v>19</v>
      </c>
      <c r="C116" s="202">
        <v>4</v>
      </c>
      <c r="D116" s="203" t="str">
        <f>VLOOKUP(C116,'Champ Classes'!A:B,2,FALSE)</f>
        <v>J16</v>
      </c>
      <c r="E116" s="204" t="str">
        <f>CONCATENATE(VLOOKUP(C116,Startlist!B:H,3,FALSE)," / ",VLOOKUP(C116,Startlist!B:H,4,FALSE))</f>
        <v>Kenneth Rauk / Martin Rauk</v>
      </c>
      <c r="F116" s="205" t="str">
        <f>VLOOKUP(C116,Startlist!B:F,5,FALSE)</f>
        <v>EST</v>
      </c>
      <c r="G116" s="204" t="str">
        <f>VLOOKUP(C116,Startlist!B:H,7,FALSE)</f>
        <v>Toyota Yaris</v>
      </c>
      <c r="H116" s="204" t="str">
        <f>IF(VLOOKUP(C116,Startlist!B:H,6,FALSE)="","",VLOOKUP(C116,Startlist!B:H,6,FALSE))</f>
        <v>Martin Rauk</v>
      </c>
      <c r="I116" s="206" t="str">
        <f>IF(VLOOKUP(C116,Results!B:P,14,FALSE)="","Retired",VLOOKUP(C116,Results!B:P,14,FALSE))</f>
        <v>39.03,4</v>
      </c>
    </row>
    <row r="117" spans="1:9" ht="15">
      <c r="A117" s="201">
        <f t="shared" si="3"/>
        <v>110</v>
      </c>
      <c r="B117" s="216">
        <f>COUNTIF($D$1:D116,D117)+1</f>
        <v>15</v>
      </c>
      <c r="C117" s="202">
        <v>148</v>
      </c>
      <c r="D117" s="203" t="str">
        <f>VLOOKUP(C117,'Champ Classes'!A:B,2,FALSE)</f>
        <v>2WD-SE</v>
      </c>
      <c r="E117" s="204" t="str">
        <f>CONCATENATE(VLOOKUP(C117,Startlist!B:H,3,FALSE)," / ",VLOOKUP(C117,Startlist!B:H,4,FALSE))</f>
        <v>Kristofer Märtson / Henry Kangro</v>
      </c>
      <c r="F117" s="205" t="str">
        <f>VLOOKUP(C117,Startlist!B:F,5,FALSE)</f>
        <v>EST</v>
      </c>
      <c r="G117" s="204" t="str">
        <f>VLOOKUP(C117,Startlist!B:H,7,FALSE)</f>
        <v>Honda Civic Type-R</v>
      </c>
      <c r="H117" s="204" t="str">
        <f>IF(VLOOKUP(C117,Startlist!B:H,6,FALSE)="","",VLOOKUP(C117,Startlist!B:H,6,FALSE))</f>
        <v>Henry Kangro</v>
      </c>
      <c r="I117" s="206" t="str">
        <f>IF(VLOOKUP(C117,Results!B:P,14,FALSE)="","Retired",VLOOKUP(C117,Results!B:P,14,FALSE))</f>
        <v>49.36,6</v>
      </c>
    </row>
    <row r="118" spans="1:9" ht="15">
      <c r="A118" s="201"/>
      <c r="B118" s="216"/>
      <c r="C118" s="202">
        <v>1</v>
      </c>
      <c r="D118" s="203" t="str">
        <f>VLOOKUP(C118,'Champ Classes'!A:B,2,FALSE)</f>
        <v>J16</v>
      </c>
      <c r="E118" s="204" t="str">
        <f>CONCATENATE(VLOOKUP(C118,Startlist!B:H,3,FALSE)," / ",VLOOKUP(C118,Startlist!B:H,4,FALSE))</f>
        <v>Mattias Holtsmann / Priit Holtsmann</v>
      </c>
      <c r="F118" s="205" t="str">
        <f>VLOOKUP(C118,Startlist!B:F,5,FALSE)</f>
        <v>EST</v>
      </c>
      <c r="G118" s="204" t="str">
        <f>VLOOKUP(C118,Startlist!B:H,7,FALSE)</f>
        <v>Citroen C2</v>
      </c>
      <c r="H118" s="204" t="str">
        <f>IF(VLOOKUP(C118,Startlist!B:H,6,FALSE)="","",VLOOKUP(C118,Startlist!B:H,6,FALSE))</f>
        <v>Mattias Holtsmann</v>
      </c>
      <c r="I118" s="251" t="str">
        <f>IF(VLOOKUP(C118,Results!B:P,14,FALSE)="","Retired",VLOOKUP(C118,Results!B:P,14,FALSE))</f>
        <v>Retired</v>
      </c>
    </row>
    <row r="119" spans="1:9" ht="15">
      <c r="A119" s="201"/>
      <c r="B119" s="216"/>
      <c r="C119" s="202">
        <v>15</v>
      </c>
      <c r="D119" s="203" t="str">
        <f>VLOOKUP(C119,'Champ Classes'!A:B,2,FALSE)</f>
        <v>J16</v>
      </c>
      <c r="E119" s="204" t="str">
        <f>CONCATENATE(VLOOKUP(C119,Startlist!B:H,3,FALSE)," / ",VLOOKUP(C119,Startlist!B:H,4,FALSE))</f>
        <v>Kermo Müil / Aare Müil</v>
      </c>
      <c r="F119" s="205" t="str">
        <f>VLOOKUP(C119,Startlist!B:F,5,FALSE)</f>
        <v>EST</v>
      </c>
      <c r="G119" s="204" t="str">
        <f>VLOOKUP(C119,Startlist!B:H,7,FALSE)</f>
        <v>Lada Samara</v>
      </c>
      <c r="H119" s="204" t="str">
        <f>IF(VLOOKUP(C119,Startlist!B:H,6,FALSE)="","",VLOOKUP(C119,Startlist!B:H,6,FALSE))</f>
        <v>Märjamaa Rally Team</v>
      </c>
      <c r="I119" s="251" t="str">
        <f>IF(VLOOKUP(C119,Results!B:P,14,FALSE)="","Retired",VLOOKUP(C119,Results!B:P,14,FALSE))</f>
        <v>Retired</v>
      </c>
    </row>
    <row r="120" spans="1:9" ht="15">
      <c r="A120" s="201"/>
      <c r="B120" s="216"/>
      <c r="C120" s="202">
        <v>22</v>
      </c>
      <c r="D120" s="203" t="str">
        <f>VLOOKUP(C120,'Champ Classes'!A:B,2,FALSE)</f>
        <v>J16</v>
      </c>
      <c r="E120" s="204" t="str">
        <f>CONCATENATE(VLOOKUP(C120,Startlist!B:H,3,FALSE)," / ",VLOOKUP(C120,Startlist!B:H,4,FALSE))</f>
        <v>Henry Tegova / Rainis Raidma</v>
      </c>
      <c r="F120" s="205" t="str">
        <f>VLOOKUP(C120,Startlist!B:F,5,FALSE)</f>
        <v>EST</v>
      </c>
      <c r="G120" s="204" t="str">
        <f>VLOOKUP(C120,Startlist!B:H,7,FALSE)</f>
        <v>Ford Fiesta</v>
      </c>
      <c r="H120" s="204" t="str">
        <f>IF(VLOOKUP(C120,Startlist!B:H,6,FALSE)="","",VLOOKUP(C120,Startlist!B:H,6,FALSE))</f>
        <v>HT Racing Estonia</v>
      </c>
      <c r="I120" s="251" t="str">
        <f>IF(VLOOKUP(C120,Results!B:P,14,FALSE)="","Retired",VLOOKUP(C120,Results!B:P,14,FALSE))</f>
        <v>Retired</v>
      </c>
    </row>
    <row r="121" spans="1:9" ht="15">
      <c r="A121" s="201"/>
      <c r="B121" s="216"/>
      <c r="C121" s="202">
        <v>23</v>
      </c>
      <c r="D121" s="203" t="str">
        <f>VLOOKUP(C121,'Champ Classes'!A:B,2,FALSE)</f>
        <v>J18</v>
      </c>
      <c r="E121" s="204" t="str">
        <f>CONCATENATE(VLOOKUP(C121,Startlist!B:H,3,FALSE)," / ",VLOOKUP(C121,Startlist!B:H,4,FALSE))</f>
        <v>Henri Ääremaa / Erkki Ääremaa</v>
      </c>
      <c r="F121" s="205" t="str">
        <f>VLOOKUP(C121,Startlist!B:F,5,FALSE)</f>
        <v>EST</v>
      </c>
      <c r="G121" s="204" t="str">
        <f>VLOOKUP(C121,Startlist!B:H,7,FALSE)</f>
        <v>BMW 318</v>
      </c>
      <c r="H121" s="204" t="str">
        <f>IF(VLOOKUP(C121,Startlist!B:H,6,FALSE)="","",VLOOKUP(C121,Startlist!B:H,6,FALSE))</f>
        <v>Erkki Ääremaa</v>
      </c>
      <c r="I121" s="251" t="str">
        <f>IF(VLOOKUP(C121,Results!B:P,14,FALSE)="","Retired",VLOOKUP(C121,Results!B:P,14,FALSE))</f>
        <v>Retired</v>
      </c>
    </row>
    <row r="122" spans="1:9" ht="15">
      <c r="A122" s="201"/>
      <c r="B122" s="216"/>
      <c r="C122" s="202">
        <v>25</v>
      </c>
      <c r="D122" s="203" t="str">
        <f>VLOOKUP(C122,'Champ Classes'!A:B,2,FALSE)</f>
        <v>J16</v>
      </c>
      <c r="E122" s="204" t="str">
        <f>CONCATENATE(VLOOKUP(C122,Startlist!B:H,3,FALSE)," / ",VLOOKUP(C122,Startlist!B:H,4,FALSE))</f>
        <v>Lukas Leivat / Kauri Pannas</v>
      </c>
      <c r="F122" s="205" t="str">
        <f>VLOOKUP(C122,Startlist!B:F,5,FALSE)</f>
        <v>EST</v>
      </c>
      <c r="G122" s="204" t="str">
        <f>VLOOKUP(C122,Startlist!B:H,7,FALSE)</f>
        <v>Ford Fiesta</v>
      </c>
      <c r="H122" s="204" t="str">
        <f>IF(VLOOKUP(C122,Startlist!B:H,6,FALSE)="","",VLOOKUP(C122,Startlist!B:H,6,FALSE))</f>
        <v>HT Motorsport</v>
      </c>
      <c r="I122" s="251" t="str">
        <f>IF(VLOOKUP(C122,Results!B:P,14,FALSE)="","Retired",VLOOKUP(C122,Results!B:P,14,FALSE))</f>
        <v>Retired</v>
      </c>
    </row>
    <row r="123" spans="1:9" ht="15">
      <c r="A123" s="201"/>
      <c r="B123" s="216"/>
      <c r="C123" s="202">
        <v>28</v>
      </c>
      <c r="D123" s="203" t="str">
        <f>VLOOKUP(C123,'Champ Classes'!A:B,2,FALSE)</f>
        <v>J18</v>
      </c>
      <c r="E123" s="204" t="str">
        <f>CONCATENATE(VLOOKUP(C123,Startlist!B:H,3,FALSE)," / ",VLOOKUP(C123,Startlist!B:H,4,FALSE))</f>
        <v>Esmar-Arnold Unt / Sulev Sarv</v>
      </c>
      <c r="F123" s="205" t="str">
        <f>VLOOKUP(C123,Startlist!B:F,5,FALSE)</f>
        <v>EST</v>
      </c>
      <c r="G123" s="204" t="str">
        <f>VLOOKUP(C123,Startlist!B:H,7,FALSE)</f>
        <v>Honda Civic</v>
      </c>
      <c r="H123" s="204" t="str">
        <f>IF(VLOOKUP(C123,Startlist!B:H,6,FALSE)="","",VLOOKUP(C123,Startlist!B:H,6,FALSE))</f>
        <v>Apex Racing</v>
      </c>
      <c r="I123" s="251" t="str">
        <f>IF(VLOOKUP(C123,Results!B:P,14,FALSE)="","Retired",VLOOKUP(C123,Results!B:P,14,FALSE))</f>
        <v>Retired</v>
      </c>
    </row>
    <row r="124" spans="1:9" ht="15">
      <c r="A124" s="201"/>
      <c r="B124" s="216"/>
      <c r="C124" s="202">
        <v>36</v>
      </c>
      <c r="D124" s="203" t="str">
        <f>VLOOKUP(C124,'Champ Classes'!A:B,2,FALSE)</f>
        <v>4WD</v>
      </c>
      <c r="E124" s="204" t="str">
        <f>CONCATENATE(VLOOKUP(C124,Startlist!B:H,3,FALSE)," / ",VLOOKUP(C124,Startlist!B:H,4,FALSE))</f>
        <v>Robin Pruul / Rein Tikka</v>
      </c>
      <c r="F124" s="205" t="str">
        <f>VLOOKUP(C124,Startlist!B:F,5,FALSE)</f>
        <v>EST</v>
      </c>
      <c r="G124" s="204" t="str">
        <f>VLOOKUP(C124,Startlist!B:H,7,FALSE)</f>
        <v>Subaru Impreza</v>
      </c>
      <c r="H124" s="204" t="str">
        <f>IF(VLOOKUP(C124,Startlist!B:H,6,FALSE)="","",VLOOKUP(C124,Startlist!B:H,6,FALSE))</f>
        <v>HRK</v>
      </c>
      <c r="I124" s="251" t="str">
        <f>IF(VLOOKUP(C124,Results!B:P,14,FALSE)="","Retired",VLOOKUP(C124,Results!B:P,14,FALSE))</f>
        <v>Retired</v>
      </c>
    </row>
    <row r="125" spans="1:9" ht="15">
      <c r="A125" s="201"/>
      <c r="B125" s="216"/>
      <c r="C125" s="202">
        <v>40</v>
      </c>
      <c r="D125" s="203" t="str">
        <f>VLOOKUP(C125,'Champ Classes'!A:B,2,FALSE)</f>
        <v>2WD-ST</v>
      </c>
      <c r="E125" s="204" t="str">
        <f>CONCATENATE(VLOOKUP(C125,Startlist!B:H,3,FALSE)," / ",VLOOKUP(C125,Startlist!B:H,4,FALSE))</f>
        <v>Ranno Saar / Hardy Runtel</v>
      </c>
      <c r="F125" s="205" t="str">
        <f>VLOOKUP(C125,Startlist!B:F,5,FALSE)</f>
        <v>EST</v>
      </c>
      <c r="G125" s="204" t="str">
        <f>VLOOKUP(C125,Startlist!B:H,7,FALSE)</f>
        <v>BMW 318</v>
      </c>
      <c r="H125" s="204" t="str">
        <f>IF(VLOOKUP(C125,Startlist!B:H,6,FALSE)="","",VLOOKUP(C125,Startlist!B:H,6,FALSE))</f>
        <v>RS</v>
      </c>
      <c r="I125" s="251" t="str">
        <f>IF(VLOOKUP(C125,Results!B:P,14,FALSE)="","Retired",VLOOKUP(C125,Results!B:P,14,FALSE))</f>
        <v>Retired</v>
      </c>
    </row>
    <row r="126" spans="1:9" ht="15">
      <c r="A126" s="201"/>
      <c r="B126" s="216"/>
      <c r="C126" s="202">
        <v>41</v>
      </c>
      <c r="D126" s="203" t="str">
        <f>VLOOKUP(C126,'Champ Classes'!A:B,2,FALSE)</f>
        <v>4WD</v>
      </c>
      <c r="E126" s="204" t="str">
        <f>CONCATENATE(VLOOKUP(C126,Startlist!B:H,3,FALSE)," / ",VLOOKUP(C126,Startlist!B:H,4,FALSE))</f>
        <v>Mirek Matikainen / Elton Gutmann</v>
      </c>
      <c r="F126" s="205" t="str">
        <f>VLOOKUP(C126,Startlist!B:F,5,FALSE)</f>
        <v>EST</v>
      </c>
      <c r="G126" s="204" t="str">
        <f>VLOOKUP(C126,Startlist!B:H,7,FALSE)</f>
        <v>Subaru Impreza WRX STI</v>
      </c>
      <c r="H126" s="204" t="str">
        <f>IF(VLOOKUP(C126,Startlist!B:H,6,FALSE)="","",VLOOKUP(C126,Startlist!B:H,6,FALSE))</f>
        <v>Mikkor Saekoda OÜ</v>
      </c>
      <c r="I126" s="251" t="str">
        <f>IF(VLOOKUP(C126,Results!B:P,14,FALSE)="","Retired",VLOOKUP(C126,Results!B:P,14,FALSE))</f>
        <v>Retired</v>
      </c>
    </row>
    <row r="127" spans="1:9" ht="15">
      <c r="A127" s="201"/>
      <c r="B127" s="216"/>
      <c r="C127" s="202">
        <v>44</v>
      </c>
      <c r="D127" s="203" t="str">
        <f>VLOOKUP(C127,'Champ Classes'!A:B,2,FALSE)</f>
        <v>2WD-SE</v>
      </c>
      <c r="E127" s="204" t="str">
        <f>CONCATENATE(VLOOKUP(C127,Startlist!B:H,3,FALSE)," / ",VLOOKUP(C127,Startlist!B:H,4,FALSE))</f>
        <v>Gabriel Simson / Oliver Simson</v>
      </c>
      <c r="F127" s="205" t="str">
        <f>VLOOKUP(C127,Startlist!B:F,5,FALSE)</f>
        <v>EST</v>
      </c>
      <c r="G127" s="204" t="str">
        <f>VLOOKUP(C127,Startlist!B:H,7,FALSE)</f>
        <v>Honda Civic Type-R</v>
      </c>
      <c r="H127" s="204">
        <f>IF(VLOOKUP(C127,Startlist!B:H,6,FALSE)="","",VLOOKUP(C127,Startlist!B:H,6,FALSE))</f>
      </c>
      <c r="I127" s="251" t="str">
        <f>IF(VLOOKUP(C127,Results!B:P,14,FALSE)="","Retired",VLOOKUP(C127,Results!B:P,14,FALSE))</f>
        <v>Retired</v>
      </c>
    </row>
    <row r="128" spans="1:9" ht="15">
      <c r="A128" s="201"/>
      <c r="B128" s="216"/>
      <c r="C128" s="202">
        <v>51</v>
      </c>
      <c r="D128" s="203" t="str">
        <f>VLOOKUP(C128,'Champ Classes'!A:B,2,FALSE)</f>
        <v>4WD</v>
      </c>
      <c r="E128" s="204" t="str">
        <f>CONCATENATE(VLOOKUP(C128,Startlist!B:H,3,FALSE)," / ",VLOOKUP(C128,Startlist!B:H,4,FALSE))</f>
        <v>Martin Kutser / Kristjan Ojavee</v>
      </c>
      <c r="F128" s="205" t="str">
        <f>VLOOKUP(C128,Startlist!B:F,5,FALSE)</f>
        <v>EST</v>
      </c>
      <c r="G128" s="204" t="str">
        <f>VLOOKUP(C128,Startlist!B:H,7,FALSE)</f>
        <v>Subaru Impreza</v>
      </c>
      <c r="H128" s="204" t="str">
        <f>IF(VLOOKUP(C128,Startlist!B:H,6,FALSE)="","",VLOOKUP(C128,Startlist!B:H,6,FALSE))</f>
        <v>Tamult Bioenergy</v>
      </c>
      <c r="I128" s="251" t="str">
        <f>IF(VLOOKUP(C128,Results!B:P,14,FALSE)="","Retired",VLOOKUP(C128,Results!B:P,14,FALSE))</f>
        <v>Retired</v>
      </c>
    </row>
    <row r="129" spans="1:9" ht="15">
      <c r="A129" s="201"/>
      <c r="B129" s="216"/>
      <c r="C129" s="202">
        <v>54</v>
      </c>
      <c r="D129" s="203" t="str">
        <f>VLOOKUP(C129,'Champ Classes'!A:B,2,FALSE)</f>
        <v>2WD-ST</v>
      </c>
      <c r="E129" s="204" t="str">
        <f>CONCATENATE(VLOOKUP(C129,Startlist!B:H,3,FALSE)," / ",VLOOKUP(C129,Startlist!B:H,4,FALSE))</f>
        <v>Kristen Volkov / Erki Eksin</v>
      </c>
      <c r="F129" s="205" t="str">
        <f>VLOOKUP(C129,Startlist!B:F,5,FALSE)</f>
        <v>EST</v>
      </c>
      <c r="G129" s="204" t="str">
        <f>VLOOKUP(C129,Startlist!B:H,7,FALSE)</f>
        <v>BMW 323</v>
      </c>
      <c r="H129" s="204" t="str">
        <f>IF(VLOOKUP(C129,Startlist!B:H,6,FALSE)="","",VLOOKUP(C129,Startlist!B:H,6,FALSE))</f>
        <v>Kristen Volkov</v>
      </c>
      <c r="I129" s="251" t="str">
        <f>IF(VLOOKUP(C129,Results!B:P,14,FALSE)="","Retired",VLOOKUP(C129,Results!B:P,14,FALSE))</f>
        <v>Retired</v>
      </c>
    </row>
    <row r="130" spans="1:9" ht="15">
      <c r="A130" s="201"/>
      <c r="B130" s="216"/>
      <c r="C130" s="202">
        <v>62</v>
      </c>
      <c r="D130" s="203" t="str">
        <f>VLOOKUP(C130,'Champ Classes'!A:B,2,FALSE)</f>
        <v>2WD-ST</v>
      </c>
      <c r="E130" s="204" t="str">
        <f>CONCATENATE(VLOOKUP(C130,Startlist!B:H,3,FALSE)," / ",VLOOKUP(C130,Startlist!B:H,4,FALSE))</f>
        <v>Meelis Lember / Mihkel Rasu</v>
      </c>
      <c r="F130" s="205" t="str">
        <f>VLOOKUP(C130,Startlist!B:F,5,FALSE)</f>
        <v>EST</v>
      </c>
      <c r="G130" s="204" t="str">
        <f>VLOOKUP(C130,Startlist!B:H,7,FALSE)</f>
        <v>BMW 316I</v>
      </c>
      <c r="H130" s="204">
        <f>IF(VLOOKUP(C130,Startlist!B:H,6,FALSE)="","",VLOOKUP(C130,Startlist!B:H,6,FALSE))</f>
      </c>
      <c r="I130" s="251" t="str">
        <f>IF(VLOOKUP(C130,Results!B:P,14,FALSE)="","Retired",VLOOKUP(C130,Results!B:P,14,FALSE))</f>
        <v>Retired</v>
      </c>
    </row>
    <row r="131" spans="1:9" ht="15">
      <c r="A131" s="201"/>
      <c r="B131" s="216"/>
      <c r="C131" s="202">
        <v>73</v>
      </c>
      <c r="D131" s="203" t="str">
        <f>VLOOKUP(C131,'Champ Classes'!A:B,2,FALSE)</f>
        <v>2WD-VE</v>
      </c>
      <c r="E131" s="204" t="str">
        <f>CONCATENATE(VLOOKUP(C131,Startlist!B:H,3,FALSE)," / ",VLOOKUP(C131,Startlist!B:H,4,FALSE))</f>
        <v>Ken Liivrand / Anthony Fatkin</v>
      </c>
      <c r="F131" s="205" t="str">
        <f>VLOOKUP(C131,Startlist!B:F,5,FALSE)</f>
        <v>EST</v>
      </c>
      <c r="G131" s="204" t="str">
        <f>VLOOKUP(C131,Startlist!B:H,7,FALSE)</f>
        <v>Honda Civic</v>
      </c>
      <c r="H131" s="204" t="str">
        <f>IF(VLOOKUP(C131,Startlist!B:H,6,FALSE)="","",VLOOKUP(C131,Startlist!B:H,6,FALSE))</f>
        <v>A1M Motorsport</v>
      </c>
      <c r="I131" s="251" t="str">
        <f>IF(VLOOKUP(C131,Results!B:P,14,FALSE)="","Retired",VLOOKUP(C131,Results!B:P,14,FALSE))</f>
        <v>Retired</v>
      </c>
    </row>
    <row r="132" spans="1:9" ht="15">
      <c r="A132" s="201"/>
      <c r="B132" s="216"/>
      <c r="C132" s="202">
        <v>74</v>
      </c>
      <c r="D132" s="203" t="str">
        <f>VLOOKUP(C132,'Champ Classes'!A:B,2,FALSE)</f>
        <v>2WD-ST</v>
      </c>
      <c r="E132" s="204" t="str">
        <f>CONCATENATE(VLOOKUP(C132,Startlist!B:H,3,FALSE)," / ",VLOOKUP(C132,Startlist!B:H,4,FALSE))</f>
        <v>Magnus Laid / Jaanus Hirson</v>
      </c>
      <c r="F132" s="205" t="str">
        <f>VLOOKUP(C132,Startlist!B:F,5,FALSE)</f>
        <v>EST</v>
      </c>
      <c r="G132" s="204" t="str">
        <f>VLOOKUP(C132,Startlist!B:H,7,FALSE)</f>
        <v>BMW 323TI</v>
      </c>
      <c r="H132" s="204" t="str">
        <f>IF(VLOOKUP(C132,Startlist!B:H,6,FALSE)="","",VLOOKUP(C132,Startlist!B:H,6,FALSE))</f>
        <v>Magnus Laid</v>
      </c>
      <c r="I132" s="251" t="str">
        <f>IF(VLOOKUP(C132,Results!B:P,14,FALSE)="","Retired",VLOOKUP(C132,Results!B:P,14,FALSE))</f>
        <v>Retired</v>
      </c>
    </row>
    <row r="133" spans="1:9" ht="15">
      <c r="A133" s="201"/>
      <c r="B133" s="216"/>
      <c r="C133" s="202">
        <v>76</v>
      </c>
      <c r="D133" s="203" t="str">
        <f>VLOOKUP(C133,'Champ Classes'!A:B,2,FALSE)</f>
        <v>2WD-ST</v>
      </c>
      <c r="E133" s="204" t="str">
        <f>CONCATENATE(VLOOKUP(C133,Startlist!B:H,3,FALSE)," / ",VLOOKUP(C133,Startlist!B:H,4,FALSE))</f>
        <v>Margo Lipp / Markus Igav</v>
      </c>
      <c r="F133" s="205" t="str">
        <f>VLOOKUP(C133,Startlist!B:F,5,FALSE)</f>
        <v>EST</v>
      </c>
      <c r="G133" s="204" t="str">
        <f>VLOOKUP(C133,Startlist!B:H,7,FALSE)</f>
        <v>BMW 320I</v>
      </c>
      <c r="H133" s="204">
        <f>IF(VLOOKUP(C133,Startlist!B:H,6,FALSE)="","",VLOOKUP(C133,Startlist!B:H,6,FALSE))</f>
      </c>
      <c r="I133" s="251" t="str">
        <f>IF(VLOOKUP(C133,Results!B:P,14,FALSE)="","Retired",VLOOKUP(C133,Results!B:P,14,FALSE))</f>
        <v>Retired</v>
      </c>
    </row>
    <row r="134" spans="1:9" ht="15">
      <c r="A134" s="201"/>
      <c r="B134" s="216"/>
      <c r="C134" s="202">
        <v>98</v>
      </c>
      <c r="D134" s="203" t="str">
        <f>VLOOKUP(C134,'Champ Classes'!A:B,2,FALSE)</f>
        <v>2WD-VT</v>
      </c>
      <c r="E134" s="204" t="str">
        <f>CONCATENATE(VLOOKUP(C134,Startlist!B:H,3,FALSE)," / ",VLOOKUP(C134,Startlist!B:H,4,FALSE))</f>
        <v>Chris Männik / Mikk Nurga</v>
      </c>
      <c r="F134" s="205" t="str">
        <f>VLOOKUP(C134,Startlist!B:F,5,FALSE)</f>
        <v>EST</v>
      </c>
      <c r="G134" s="204" t="str">
        <f>VLOOKUP(C134,Startlist!B:H,7,FALSE)</f>
        <v>BMW 318</v>
      </c>
      <c r="H134" s="204" t="str">
        <f>IF(VLOOKUP(C134,Startlist!B:H,6,FALSE)="","",VLOOKUP(C134,Startlist!B:H,6,FALSE))</f>
        <v>WKND Racing</v>
      </c>
      <c r="I134" s="251" t="str">
        <f>IF(VLOOKUP(C134,Results!B:P,14,FALSE)="","Retired",VLOOKUP(C134,Results!B:P,14,FALSE))</f>
        <v>Retired</v>
      </c>
    </row>
    <row r="135" spans="1:9" ht="15">
      <c r="A135" s="201"/>
      <c r="B135" s="216"/>
      <c r="C135" s="202">
        <v>104</v>
      </c>
      <c r="D135" s="203" t="str">
        <f>VLOOKUP(C135,'Champ Classes'!A:B,2,FALSE)</f>
        <v>2WD-VE</v>
      </c>
      <c r="E135" s="204" t="str">
        <f>CONCATENATE(VLOOKUP(C135,Startlist!B:H,3,FALSE)," / ",VLOOKUP(C135,Startlist!B:H,4,FALSE))</f>
        <v>Raido Värik / Margus Havik</v>
      </c>
      <c r="F135" s="205" t="str">
        <f>VLOOKUP(C135,Startlist!B:F,5,FALSE)</f>
        <v>EST</v>
      </c>
      <c r="G135" s="204" t="str">
        <f>VLOOKUP(C135,Startlist!B:H,7,FALSE)</f>
        <v>Toyota Yaris</v>
      </c>
      <c r="H135" s="204" t="str">
        <f>IF(VLOOKUP(C135,Startlist!B:H,6,FALSE)="","",VLOOKUP(C135,Startlist!B:H,6,FALSE))</f>
        <v>Raido Värik</v>
      </c>
      <c r="I135" s="251" t="str">
        <f>IF(VLOOKUP(C135,Results!B:P,14,FALSE)="","Retired",VLOOKUP(C135,Results!B:P,14,FALSE))</f>
        <v>Retired</v>
      </c>
    </row>
    <row r="136" spans="1:9" ht="15">
      <c r="A136" s="201"/>
      <c r="B136" s="216"/>
      <c r="C136" s="202">
        <v>108</v>
      </c>
      <c r="D136" s="203" t="str">
        <f>VLOOKUP(C136,'Champ Classes'!A:B,2,FALSE)</f>
        <v>Naised</v>
      </c>
      <c r="E136" s="204" t="str">
        <f>CONCATENATE(VLOOKUP(C136,Startlist!B:H,3,FALSE)," / ",VLOOKUP(C136,Startlist!B:H,4,FALSE))</f>
        <v>Triinu Tammel / Karoliina Tammel</v>
      </c>
      <c r="F136" s="205" t="str">
        <f>VLOOKUP(C136,Startlist!B:F,5,FALSE)</f>
        <v>EST</v>
      </c>
      <c r="G136" s="204" t="str">
        <f>VLOOKUP(C136,Startlist!B:H,7,FALSE)</f>
        <v>Ford Fiesta</v>
      </c>
      <c r="H136" s="204" t="str">
        <f>IF(VLOOKUP(C136,Startlist!B:H,6,FALSE)="","",VLOOKUP(C136,Startlist!B:H,6,FALSE))</f>
        <v>Thule Motorsport</v>
      </c>
      <c r="I136" s="251" t="str">
        <f>IF(VLOOKUP(C136,Results!B:P,14,FALSE)="","Retired",VLOOKUP(C136,Results!B:P,14,FALSE))</f>
        <v>Retired</v>
      </c>
    </row>
    <row r="137" spans="1:9" ht="15">
      <c r="A137" s="201"/>
      <c r="B137" s="216"/>
      <c r="C137" s="202">
        <v>110</v>
      </c>
      <c r="D137" s="203" t="str">
        <f>VLOOKUP(C137,'Champ Classes'!A:B,2,FALSE)</f>
        <v>2WD-ST</v>
      </c>
      <c r="E137" s="204" t="str">
        <f>CONCATENATE(VLOOKUP(C137,Startlist!B:H,3,FALSE)," / ",VLOOKUP(C137,Startlist!B:H,4,FALSE))</f>
        <v>Jaagup Maidla / Sten Hendrik Killak</v>
      </c>
      <c r="F137" s="205" t="str">
        <f>VLOOKUP(C137,Startlist!B:F,5,FALSE)</f>
        <v>EST</v>
      </c>
      <c r="G137" s="204" t="str">
        <f>VLOOKUP(C137,Startlist!B:H,7,FALSE)</f>
        <v>BMW 316I</v>
      </c>
      <c r="H137" s="204" t="str">
        <f>IF(VLOOKUP(C137,Startlist!B:H,6,FALSE)="","",VLOOKUP(C137,Startlist!B:H,6,FALSE))</f>
        <v>JMRacing</v>
      </c>
      <c r="I137" s="251" t="str">
        <f>IF(VLOOKUP(C137,Results!B:P,14,FALSE)="","Retired",VLOOKUP(C137,Results!B:P,14,FALSE))</f>
        <v>Retired</v>
      </c>
    </row>
    <row r="138" spans="1:9" ht="15">
      <c r="A138" s="201"/>
      <c r="B138" s="216"/>
      <c r="C138" s="202">
        <v>119</v>
      </c>
      <c r="D138" s="203" t="str">
        <f>VLOOKUP(C138,'Champ Classes'!A:B,2,FALSE)</f>
        <v>2WD-VE</v>
      </c>
      <c r="E138" s="204" t="str">
        <f>CONCATENATE(VLOOKUP(C138,Startlist!B:H,3,FALSE)," / ",VLOOKUP(C138,Startlist!B:H,4,FALSE))</f>
        <v>Kaspar Suuk / Tanel Harjakas</v>
      </c>
      <c r="F138" s="205" t="str">
        <f>VLOOKUP(C138,Startlist!B:F,5,FALSE)</f>
        <v>EST</v>
      </c>
      <c r="G138" s="204" t="str">
        <f>VLOOKUP(C138,Startlist!B:H,7,FALSE)</f>
        <v>Volkswagen Golf</v>
      </c>
      <c r="H138" s="204" t="str">
        <f>IF(VLOOKUP(C138,Startlist!B:H,6,FALSE)="","",VLOOKUP(C138,Startlist!B:H,6,FALSE))</f>
        <v>Kaspar Suuk</v>
      </c>
      <c r="I138" s="251" t="str">
        <f>IF(VLOOKUP(C138,Results!B:P,14,FALSE)="","Retired",VLOOKUP(C138,Results!B:P,14,FALSE))</f>
        <v>Retired</v>
      </c>
    </row>
    <row r="139" spans="1:9" ht="15">
      <c r="A139" s="201"/>
      <c r="B139" s="216"/>
      <c r="C139" s="202">
        <v>125</v>
      </c>
      <c r="D139" s="203" t="str">
        <f>VLOOKUP(C139,'Champ Classes'!A:B,2,FALSE)</f>
        <v>2WD-SE</v>
      </c>
      <c r="E139" s="204" t="str">
        <f>CONCATENATE(VLOOKUP(C139,Startlist!B:H,3,FALSE)," / ",VLOOKUP(C139,Startlist!B:H,4,FALSE))</f>
        <v>Jorven Kurba / Jarmo Kurba</v>
      </c>
      <c r="F139" s="205" t="str">
        <f>VLOOKUP(C139,Startlist!B:F,5,FALSE)</f>
        <v>EST</v>
      </c>
      <c r="G139" s="204" t="str">
        <f>VLOOKUP(C139,Startlist!B:H,7,FALSE)</f>
        <v>Seat Ibiza</v>
      </c>
      <c r="H139" s="204" t="str">
        <f>IF(VLOOKUP(C139,Startlist!B:H,6,FALSE)="","",VLOOKUP(C139,Startlist!B:H,6,FALSE))</f>
        <v>Hiiumaa Ralliklubi</v>
      </c>
      <c r="I139" s="251" t="str">
        <f>IF(VLOOKUP(C139,Results!B:P,14,FALSE)="","Retired",VLOOKUP(C139,Results!B:P,14,FALSE))</f>
        <v>Retired</v>
      </c>
    </row>
    <row r="140" spans="1:9" ht="15">
      <c r="A140" s="201"/>
      <c r="B140" s="216"/>
      <c r="C140" s="202">
        <v>139</v>
      </c>
      <c r="D140" s="203" t="str">
        <f>VLOOKUP(C140,'Champ Classes'!A:B,2,FALSE)</f>
        <v>2WD-ST</v>
      </c>
      <c r="E140" s="204" t="str">
        <f>CONCATENATE(VLOOKUP(C140,Startlist!B:H,3,FALSE)," / ",VLOOKUP(C140,Startlist!B:H,4,FALSE))</f>
        <v>Janar Kleitsman / Heiki Kapstas</v>
      </c>
      <c r="F140" s="205" t="str">
        <f>VLOOKUP(C140,Startlist!B:F,5,FALSE)</f>
        <v>EST</v>
      </c>
      <c r="G140" s="204" t="str">
        <f>VLOOKUP(C140,Startlist!B:H,7,FALSE)</f>
        <v>BMW 318I</v>
      </c>
      <c r="H140" s="204">
        <f>IF(VLOOKUP(C140,Startlist!B:H,6,FALSE)="","",VLOOKUP(C140,Startlist!B:H,6,FALSE))</f>
      </c>
      <c r="I140" s="251" t="str">
        <f>IF(VLOOKUP(C140,Results!B:P,14,FALSE)="","Retired",VLOOKUP(C140,Results!B:P,14,FALSE))</f>
        <v>Retired</v>
      </c>
    </row>
    <row r="141" spans="1:9" ht="15">
      <c r="A141" s="201"/>
      <c r="B141" s="216"/>
      <c r="C141" s="202">
        <v>146</v>
      </c>
      <c r="D141" s="203" t="str">
        <f>VLOOKUP(C141,'Champ Classes'!A:B,2,FALSE)</f>
        <v>2WD-Sport</v>
      </c>
      <c r="E141" s="204" t="str">
        <f>CONCATENATE(VLOOKUP(C141,Startlist!B:H,3,FALSE)," / ",VLOOKUP(C141,Startlist!B:H,4,FALSE))</f>
        <v>Antti Tooming / Kaire Lusti</v>
      </c>
      <c r="F141" s="205" t="str">
        <f>VLOOKUP(C141,Startlist!B:F,5,FALSE)</f>
        <v>EST</v>
      </c>
      <c r="G141" s="204" t="str">
        <f>VLOOKUP(C141,Startlist!B:H,7,FALSE)</f>
        <v>BMW 330I</v>
      </c>
      <c r="H141" s="204" t="str">
        <f>IF(VLOOKUP(C141,Startlist!B:H,6,FALSE)="","",VLOOKUP(C141,Startlist!B:H,6,FALSE))</f>
        <v>Antti Tooming</v>
      </c>
      <c r="I141" s="251" t="str">
        <f>IF(VLOOKUP(C141,Results!B:P,14,FALSE)="","Retired",VLOOKUP(C141,Results!B:P,14,FALSE))</f>
        <v>Retired</v>
      </c>
    </row>
  </sheetData>
  <sheetProtection/>
  <autoFilter ref="C7:I141"/>
  <mergeCells count="3"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36" sqref="D136"/>
    </sheetView>
  </sheetViews>
  <sheetFormatPr defaultColWidth="9.140625" defaultRowHeight="12.75"/>
  <cols>
    <col min="1" max="2" width="5.28125" style="14" customWidth="1"/>
    <col min="3" max="3" width="6.00390625" style="208" customWidth="1"/>
    <col min="4" max="4" width="9.421875" style="2" customWidth="1"/>
    <col min="5" max="5" width="33.8515625" style="0" bestFit="1" customWidth="1"/>
    <col min="6" max="6" width="13.28125" style="0" customWidth="1"/>
    <col min="7" max="7" width="21.140625" style="0" customWidth="1"/>
    <col min="8" max="8" width="24.8515625" style="0" bestFit="1" customWidth="1"/>
    <col min="9" max="9" width="9.140625" style="209" customWidth="1"/>
    <col min="10" max="10" width="9.140625" style="2" customWidth="1"/>
  </cols>
  <sheetData>
    <row r="1" spans="1:9" ht="9" customHeight="1">
      <c r="A1" s="50"/>
      <c r="B1" s="50"/>
      <c r="C1" s="187"/>
      <c r="D1" s="53"/>
      <c r="E1" s="32"/>
      <c r="F1" s="45"/>
      <c r="G1" s="32"/>
      <c r="H1" s="32"/>
      <c r="I1" s="188"/>
    </row>
    <row r="2" spans="1:9" ht="15" customHeight="1">
      <c r="A2" s="256" t="str">
        <f>Startlist!$F2</f>
        <v>Kehala rahvaralli</v>
      </c>
      <c r="B2" s="256"/>
      <c r="C2" s="265"/>
      <c r="D2" s="265"/>
      <c r="E2" s="265"/>
      <c r="F2" s="265"/>
      <c r="G2" s="265"/>
      <c r="H2" s="265"/>
      <c r="I2" s="265"/>
    </row>
    <row r="3" spans="1:9" ht="15.75">
      <c r="A3" s="256" t="str">
        <f>Startlist!$F3</f>
        <v>28.oktoober 2023</v>
      </c>
      <c r="B3" s="256"/>
      <c r="C3" s="265"/>
      <c r="D3" s="265"/>
      <c r="E3" s="265"/>
      <c r="F3" s="265"/>
      <c r="G3" s="265"/>
      <c r="H3" s="265"/>
      <c r="I3" s="265"/>
    </row>
    <row r="4" spans="1:9" ht="15.75">
      <c r="A4" s="256" t="str">
        <f>Startlist!$F4</f>
        <v>Kehala</v>
      </c>
      <c r="B4" s="256"/>
      <c r="C4" s="265"/>
      <c r="D4" s="265"/>
      <c r="E4" s="265"/>
      <c r="F4" s="265"/>
      <c r="G4" s="265"/>
      <c r="H4" s="265"/>
      <c r="I4" s="265"/>
    </row>
    <row r="5" spans="1:9" ht="15" customHeight="1">
      <c r="A5" s="50"/>
      <c r="B5" s="50"/>
      <c r="C5" s="187"/>
      <c r="D5" s="53"/>
      <c r="E5" s="32"/>
      <c r="F5" s="32"/>
      <c r="G5" s="32"/>
      <c r="H5" s="32"/>
      <c r="I5" s="189"/>
    </row>
    <row r="6" spans="1:10" ht="15.75" customHeight="1">
      <c r="A6" s="190"/>
      <c r="B6" s="190"/>
      <c r="C6" s="191" t="s">
        <v>1654</v>
      </c>
      <c r="D6" s="192"/>
      <c r="E6" s="190"/>
      <c r="F6" s="190"/>
      <c r="G6" s="190"/>
      <c r="H6" s="190"/>
      <c r="I6" s="193"/>
      <c r="J6" s="194"/>
    </row>
    <row r="7" spans="1:10" ht="12.75">
      <c r="A7" s="217" t="s">
        <v>2118</v>
      </c>
      <c r="B7" s="218" t="s">
        <v>2119</v>
      </c>
      <c r="C7" s="195" t="s">
        <v>1832</v>
      </c>
      <c r="D7" s="196"/>
      <c r="E7" s="197" t="s">
        <v>1865</v>
      </c>
      <c r="F7" s="196"/>
      <c r="G7" s="198" t="s">
        <v>1743</v>
      </c>
      <c r="H7" s="199" t="s">
        <v>1742</v>
      </c>
      <c r="I7" s="200" t="s">
        <v>1866</v>
      </c>
      <c r="J7" s="194"/>
    </row>
    <row r="8" spans="1:10" ht="15" customHeight="1">
      <c r="A8" s="201">
        <v>1</v>
      </c>
      <c r="B8" s="216">
        <f>COUNTIF($D$1:D7,D8)+1</f>
        <v>1</v>
      </c>
      <c r="C8" s="202">
        <v>34</v>
      </c>
      <c r="D8" s="203" t="str">
        <f>VLOOKUP(C8,'Champ Classes'!A:B,2,FALSE)</f>
        <v>4WD</v>
      </c>
      <c r="E8" s="204" t="str">
        <f>CONCATENATE(VLOOKUP(C8,Startlist!B:H,3,FALSE)," / ",VLOOKUP(C8,Startlist!B:H,4,FALSE))</f>
        <v>Urmo Kaasik / Ingvar Mägi</v>
      </c>
      <c r="F8" s="205" t="str">
        <f>VLOOKUP(C8,Startlist!B:F,5,FALSE)</f>
        <v>EST</v>
      </c>
      <c r="G8" s="204" t="str">
        <f>VLOOKUP(C8,Startlist!B:H,7,FALSE)</f>
        <v>Toyota Yaris</v>
      </c>
      <c r="H8" s="204" t="str">
        <f>IF(VLOOKUP(C8,Startlist!B:H,6,FALSE)="","",VLOOKUP(C8,Startlist!B:H,6,FALSE))</f>
        <v>Urmo Kaasik</v>
      </c>
      <c r="I8" s="206" t="str">
        <f>IF(VLOOKUP(C8,Results!B:P,4,FALSE)=""," Retired",VLOOKUP(C8,Results!B:P,4,FALSE))</f>
        <v> 3.28,9</v>
      </c>
      <c r="J8" s="207"/>
    </row>
    <row r="9" spans="1:10" ht="15" customHeight="1">
      <c r="A9" s="201">
        <f>A8+1</f>
        <v>2</v>
      </c>
      <c r="B9" s="216">
        <f>COUNTIF($D$1:D8,D9)+1</f>
        <v>2</v>
      </c>
      <c r="C9" s="202">
        <v>35</v>
      </c>
      <c r="D9" s="203" t="str">
        <f>VLOOKUP(C9,'Champ Classes'!A:B,2,FALSE)</f>
        <v>4WD</v>
      </c>
      <c r="E9" s="204" t="str">
        <f>CONCATENATE(VLOOKUP(C9,Startlist!B:H,3,FALSE)," / ",VLOOKUP(C9,Startlist!B:H,4,FALSE))</f>
        <v>Martin Vaga / Kristian Teern</v>
      </c>
      <c r="F9" s="205" t="str">
        <f>VLOOKUP(C9,Startlist!B:F,5,FALSE)</f>
        <v>EST</v>
      </c>
      <c r="G9" s="204" t="str">
        <f>VLOOKUP(C9,Startlist!B:H,7,FALSE)</f>
        <v>Mitsubishi Lancer Evo 8</v>
      </c>
      <c r="H9" s="204" t="str">
        <f>IF(VLOOKUP(C9,Startlist!B:H,6,FALSE)="","",VLOOKUP(C9,Startlist!B:H,6,FALSE))</f>
        <v>Thule Motorsport</v>
      </c>
      <c r="I9" s="206" t="str">
        <f>IF(VLOOKUP(C9,Results!B:P,4,FALSE)=""," Retired",VLOOKUP(C9,Results!B:P,4,FALSE))</f>
        <v> 3.36,6</v>
      </c>
      <c r="J9" s="207"/>
    </row>
    <row r="10" spans="1:10" ht="15" customHeight="1">
      <c r="A10" s="201">
        <f aca="true" t="shared" si="0" ref="A10:A73">A9+1</f>
        <v>3</v>
      </c>
      <c r="B10" s="216">
        <f>COUNTIF($D$1:D9,D10)+1</f>
        <v>1</v>
      </c>
      <c r="C10" s="202">
        <v>33</v>
      </c>
      <c r="D10" s="203" t="str">
        <f>VLOOKUP(C10,'Champ Classes'!A:B,2,FALSE)</f>
        <v>J18</v>
      </c>
      <c r="E10" s="204" t="str">
        <f>CONCATENATE(VLOOKUP(C10,Startlist!B:H,3,FALSE)," / ",VLOOKUP(C10,Startlist!B:H,4,FALSE))</f>
        <v>Joosep Planken / Taavi Lassmann</v>
      </c>
      <c r="F10" s="205" t="str">
        <f>VLOOKUP(C10,Startlist!B:F,5,FALSE)</f>
        <v>EST</v>
      </c>
      <c r="G10" s="204" t="str">
        <f>VLOOKUP(C10,Startlist!B:H,7,FALSE)</f>
        <v>Honda CRX</v>
      </c>
      <c r="H10" s="204" t="str">
        <f>IF(VLOOKUP(C10,Startlist!B:H,6,FALSE)="","",VLOOKUP(C10,Startlist!B:H,6,FALSE))</f>
        <v>Joosep Planken</v>
      </c>
      <c r="I10" s="206" t="str">
        <f>IF(VLOOKUP(C10,Results!B:P,4,FALSE)=""," Retired",VLOOKUP(C10,Results!B:P,4,FALSE))</f>
        <v> 3.37,7</v>
      </c>
      <c r="J10" s="207"/>
    </row>
    <row r="11" spans="1:10" ht="15" customHeight="1">
      <c r="A11" s="201">
        <f t="shared" si="0"/>
        <v>4</v>
      </c>
      <c r="B11" s="216">
        <f>COUNTIF($D$1:D10,D11)+1</f>
        <v>3</v>
      </c>
      <c r="C11" s="202">
        <v>52</v>
      </c>
      <c r="D11" s="203" t="str">
        <f>VLOOKUP(C11,'Champ Classes'!A:B,2,FALSE)</f>
        <v>4WD</v>
      </c>
      <c r="E11" s="204" t="str">
        <f>CONCATENATE(VLOOKUP(C11,Startlist!B:H,3,FALSE)," / ",VLOOKUP(C11,Startlist!B:H,4,FALSE))</f>
        <v>Kristjan Hansson / Kalmer Kase</v>
      </c>
      <c r="F11" s="205" t="str">
        <f>VLOOKUP(C11,Startlist!B:F,5,FALSE)</f>
        <v>EST</v>
      </c>
      <c r="G11" s="204" t="str">
        <f>VLOOKUP(C11,Startlist!B:H,7,FALSE)</f>
        <v>Subaru Impreza WRX STI</v>
      </c>
      <c r="H11" s="204" t="str">
        <f>IF(VLOOKUP(C11,Startlist!B:H,6,FALSE)="","",VLOOKUP(C11,Startlist!B:H,6,FALSE))</f>
        <v>Rehvid Pluss</v>
      </c>
      <c r="I11" s="206" t="str">
        <f>IF(VLOOKUP(C11,Results!B:P,4,FALSE)=""," Retired",VLOOKUP(C11,Results!B:P,4,FALSE))</f>
        <v> 3.38,0</v>
      </c>
      <c r="J11" s="207"/>
    </row>
    <row r="12" spans="1:10" ht="15" customHeight="1">
      <c r="A12" s="201">
        <f t="shared" si="0"/>
        <v>5</v>
      </c>
      <c r="B12" s="216">
        <f>COUNTIF($D$1:D11,D12)+1</f>
        <v>4</v>
      </c>
      <c r="C12" s="202">
        <v>46</v>
      </c>
      <c r="D12" s="203" t="str">
        <f>VLOOKUP(C12,'Champ Classes'!A:B,2,FALSE)</f>
        <v>4WD</v>
      </c>
      <c r="E12" s="204" t="str">
        <f>CONCATENATE(VLOOKUP(C12,Startlist!B:H,3,FALSE)," / ",VLOOKUP(C12,Startlist!B:H,4,FALSE))</f>
        <v>Kermo Vahejõe / Marten Madison</v>
      </c>
      <c r="F12" s="205" t="str">
        <f>VLOOKUP(C12,Startlist!B:F,5,FALSE)</f>
        <v>EST</v>
      </c>
      <c r="G12" s="204" t="str">
        <f>VLOOKUP(C12,Startlist!B:H,7,FALSE)</f>
        <v>Mitsubishi Lancer Evo</v>
      </c>
      <c r="H12" s="204" t="str">
        <f>IF(VLOOKUP(C12,Startlist!B:H,6,FALSE)="","",VLOOKUP(C12,Startlist!B:H,6,FALSE))</f>
        <v>Kermo Vahejõe</v>
      </c>
      <c r="I12" s="206" t="str">
        <f>IF(VLOOKUP(C12,Results!B:P,4,FALSE)=""," Retired",VLOOKUP(C12,Results!B:P,4,FALSE))</f>
        <v> 3.39,3</v>
      </c>
      <c r="J12" s="207"/>
    </row>
    <row r="13" spans="1:10" ht="15" customHeight="1">
      <c r="A13" s="201">
        <f t="shared" si="0"/>
        <v>6</v>
      </c>
      <c r="B13" s="216">
        <f>COUNTIF($D$1:D12,D13)+1</f>
        <v>5</v>
      </c>
      <c r="C13" s="202">
        <v>63</v>
      </c>
      <c r="D13" s="203" t="str">
        <f>VLOOKUP(C13,'Champ Classes'!A:B,2,FALSE)</f>
        <v>4WD</v>
      </c>
      <c r="E13" s="204" t="str">
        <f>CONCATENATE(VLOOKUP(C13,Startlist!B:H,3,FALSE)," / ",VLOOKUP(C13,Startlist!B:H,4,FALSE))</f>
        <v>Renee Laan / Marko Meesak</v>
      </c>
      <c r="F13" s="205" t="str">
        <f>VLOOKUP(C13,Startlist!B:F,5,FALSE)</f>
        <v>EST</v>
      </c>
      <c r="G13" s="204" t="str">
        <f>VLOOKUP(C13,Startlist!B:H,7,FALSE)</f>
        <v>Subaru Impreza</v>
      </c>
      <c r="H13" s="204" t="str">
        <f>IF(VLOOKUP(C13,Startlist!B:H,6,FALSE)="","",VLOOKUP(C13,Startlist!B:H,6,FALSE))</f>
        <v>Renee Laan</v>
      </c>
      <c r="I13" s="206" t="str">
        <f>IF(VLOOKUP(C13,Results!B:P,4,FALSE)=""," Retired",VLOOKUP(C13,Results!B:P,4,FALSE))</f>
        <v> 3.40,8</v>
      </c>
      <c r="J13" s="207"/>
    </row>
    <row r="14" spans="1:10" ht="15" customHeight="1">
      <c r="A14" s="201">
        <f t="shared" si="0"/>
        <v>7</v>
      </c>
      <c r="B14" s="216">
        <f>COUNTIF($D$1:D13,D14)+1</f>
        <v>1</v>
      </c>
      <c r="C14" s="202">
        <v>59</v>
      </c>
      <c r="D14" s="203" t="str">
        <f>VLOOKUP(C14,'Champ Classes'!A:B,2,FALSE)</f>
        <v>2WD-SE</v>
      </c>
      <c r="E14" s="204" t="str">
        <f>CONCATENATE(VLOOKUP(C14,Startlist!B:H,3,FALSE)," / ",VLOOKUP(C14,Startlist!B:H,4,FALSE))</f>
        <v>Kristjan Radiko / Rainer Niinepuu</v>
      </c>
      <c r="F14" s="205" t="str">
        <f>VLOOKUP(C14,Startlist!B:F,5,FALSE)</f>
        <v>EST</v>
      </c>
      <c r="G14" s="204" t="str">
        <f>VLOOKUP(C14,Startlist!B:H,7,FALSE)</f>
        <v>Honda Civic Type-R</v>
      </c>
      <c r="H14" s="204" t="str">
        <f>IF(VLOOKUP(C14,Startlist!B:H,6,FALSE)="","",VLOOKUP(C14,Startlist!B:H,6,FALSE))</f>
        <v>Juuru Tehnikaklubi</v>
      </c>
      <c r="I14" s="206" t="str">
        <f>IF(VLOOKUP(C14,Results!B:P,4,FALSE)=""," Retired",VLOOKUP(C14,Results!B:P,4,FALSE))</f>
        <v> 3.41,0</v>
      </c>
      <c r="J14" s="207"/>
    </row>
    <row r="15" spans="1:10" ht="15" customHeight="1">
      <c r="A15" s="201">
        <f t="shared" si="0"/>
        <v>8</v>
      </c>
      <c r="B15" s="216">
        <f>COUNTIF($D$1:D14,D15)+1</f>
        <v>1</v>
      </c>
      <c r="C15" s="202">
        <v>55</v>
      </c>
      <c r="D15" s="203" t="str">
        <f>VLOOKUP(C15,'Champ Classes'!A:B,2,FALSE)</f>
        <v>2WD-ST</v>
      </c>
      <c r="E15" s="204" t="str">
        <f>CONCATENATE(VLOOKUP(C15,Startlist!B:H,3,FALSE)," / ",VLOOKUP(C15,Startlist!B:H,4,FALSE))</f>
        <v>Kevin Ruddi / Geilo Valdmann</v>
      </c>
      <c r="F15" s="205" t="str">
        <f>VLOOKUP(C15,Startlist!B:F,5,FALSE)</f>
        <v>EST</v>
      </c>
      <c r="G15" s="204" t="str">
        <f>VLOOKUP(C15,Startlist!B:H,7,FALSE)</f>
        <v>BMW 316</v>
      </c>
      <c r="H15" s="204" t="str">
        <f>IF(VLOOKUP(C15,Startlist!B:H,6,FALSE)="","",VLOOKUP(C15,Startlist!B:H,6,FALSE))</f>
        <v>Käru Tehnikaklubi</v>
      </c>
      <c r="I15" s="206" t="str">
        <f>IF(VLOOKUP(C15,Results!B:P,4,FALSE)=""," Retired",VLOOKUP(C15,Results!B:P,4,FALSE))</f>
        <v> 3.41,7</v>
      </c>
      <c r="J15" s="207"/>
    </row>
    <row r="16" spans="1:10" ht="15" customHeight="1">
      <c r="A16" s="201">
        <f t="shared" si="0"/>
        <v>9</v>
      </c>
      <c r="B16" s="216">
        <f>COUNTIF($D$1:D15,D16)+1</f>
        <v>6</v>
      </c>
      <c r="C16" s="202">
        <v>57</v>
      </c>
      <c r="D16" s="203" t="str">
        <f>VLOOKUP(C16,'Champ Classes'!A:B,2,FALSE)</f>
        <v>4WD</v>
      </c>
      <c r="E16" s="204" t="str">
        <f>CONCATENATE(VLOOKUP(C16,Startlist!B:H,3,FALSE)," / ",VLOOKUP(C16,Startlist!B:H,4,FALSE))</f>
        <v>Kaarel Sangernebo / Hendrik Kers</v>
      </c>
      <c r="F16" s="205" t="str">
        <f>VLOOKUP(C16,Startlist!B:F,5,FALSE)</f>
        <v>EST</v>
      </c>
      <c r="G16" s="204" t="str">
        <f>VLOOKUP(C16,Startlist!B:H,7,FALSE)</f>
        <v>Mitsubishi Lancer Evo X</v>
      </c>
      <c r="H16" s="204" t="str">
        <f>IF(VLOOKUP(C16,Startlist!B:H,6,FALSE)="","",VLOOKUP(C16,Startlist!B:H,6,FALSE))</f>
        <v>Kaarel Sangernebo</v>
      </c>
      <c r="I16" s="206" t="str">
        <f>IF(VLOOKUP(C16,Results!B:P,4,FALSE)=""," Retired",VLOOKUP(C16,Results!B:P,4,FALSE))</f>
        <v> 3.42,3</v>
      </c>
      <c r="J16" s="207"/>
    </row>
    <row r="17" spans="1:10" ht="15" customHeight="1">
      <c r="A17" s="201">
        <f t="shared" si="0"/>
        <v>10</v>
      </c>
      <c r="B17" s="216">
        <f>COUNTIF($D$1:D16,D17)+1</f>
        <v>1</v>
      </c>
      <c r="C17" s="202">
        <v>60</v>
      </c>
      <c r="D17" s="203" t="str">
        <f>VLOOKUP(C17,'Champ Classes'!A:B,2,FALSE)</f>
        <v>2WD-VE</v>
      </c>
      <c r="E17" s="204" t="str">
        <f>CONCATENATE(VLOOKUP(C17,Startlist!B:H,3,FALSE)," / ",VLOOKUP(C17,Startlist!B:H,4,FALSE))</f>
        <v>Magnus Lepp / Indrek Jõeäär</v>
      </c>
      <c r="F17" s="205" t="str">
        <f>VLOOKUP(C17,Startlist!B:F,5,FALSE)</f>
        <v>EST</v>
      </c>
      <c r="G17" s="204" t="str">
        <f>VLOOKUP(C17,Startlist!B:H,7,FALSE)</f>
        <v>Honda Civic</v>
      </c>
      <c r="H17" s="204" t="str">
        <f>IF(VLOOKUP(C17,Startlist!B:H,6,FALSE)="","",VLOOKUP(C17,Startlist!B:H,6,FALSE))</f>
        <v>Thule Motorsport</v>
      </c>
      <c r="I17" s="206" t="str">
        <f>IF(VLOOKUP(C17,Results!B:P,4,FALSE)=""," Retired",VLOOKUP(C17,Results!B:P,4,FALSE))</f>
        <v> 3.42,3</v>
      </c>
      <c r="J17" s="207"/>
    </row>
    <row r="18" spans="1:10" ht="15" customHeight="1">
      <c r="A18" s="201">
        <f t="shared" si="0"/>
        <v>11</v>
      </c>
      <c r="B18" s="216">
        <f>COUNTIF($D$1:D17,D18)+1</f>
        <v>7</v>
      </c>
      <c r="C18" s="202">
        <v>42</v>
      </c>
      <c r="D18" s="203" t="str">
        <f>VLOOKUP(C18,'Champ Classes'!A:B,2,FALSE)</f>
        <v>4WD</v>
      </c>
      <c r="E18" s="204" t="str">
        <f>CONCATENATE(VLOOKUP(C18,Startlist!B:H,3,FALSE)," / ",VLOOKUP(C18,Startlist!B:H,4,FALSE))</f>
        <v>Merkko Haljasmets / Harri Jõessar</v>
      </c>
      <c r="F18" s="205" t="str">
        <f>VLOOKUP(C18,Startlist!B:F,5,FALSE)</f>
        <v>EST</v>
      </c>
      <c r="G18" s="204" t="str">
        <f>VLOOKUP(C18,Startlist!B:H,7,FALSE)</f>
        <v>Mitsubishi Lancer</v>
      </c>
      <c r="H18" s="204" t="str">
        <f>IF(VLOOKUP(C18,Startlist!B:H,6,FALSE)="","",VLOOKUP(C18,Startlist!B:H,6,FALSE))</f>
        <v>Ööbiku.ee</v>
      </c>
      <c r="I18" s="206" t="str">
        <f>IF(VLOOKUP(C18,Results!B:P,4,FALSE)=""," Retired",VLOOKUP(C18,Results!B:P,4,FALSE))</f>
        <v> 3.43,0</v>
      </c>
      <c r="J18" s="207"/>
    </row>
    <row r="19" spans="1:10" ht="15" customHeight="1">
      <c r="A19" s="201">
        <f t="shared" si="0"/>
        <v>12</v>
      </c>
      <c r="B19" s="216">
        <f>COUNTIF($D$1:D18,D19)+1</f>
        <v>2</v>
      </c>
      <c r="C19" s="202">
        <v>67</v>
      </c>
      <c r="D19" s="203" t="str">
        <f>VLOOKUP(C19,'Champ Classes'!A:B,2,FALSE)</f>
        <v>2WD-VE</v>
      </c>
      <c r="E19" s="204" t="str">
        <f>CONCATENATE(VLOOKUP(C19,Startlist!B:H,3,FALSE)," / ",VLOOKUP(C19,Startlist!B:H,4,FALSE))</f>
        <v>Allan Leigri / Karel Kuimets</v>
      </c>
      <c r="F19" s="205" t="str">
        <f>VLOOKUP(C19,Startlist!B:F,5,FALSE)</f>
        <v>EST</v>
      </c>
      <c r="G19" s="204" t="str">
        <f>VLOOKUP(C19,Startlist!B:H,7,FALSE)</f>
        <v>Ford Puma</v>
      </c>
      <c r="H19" s="204" t="str">
        <f>IF(VLOOKUP(C19,Startlist!B:H,6,FALSE)="","",VLOOKUP(C19,Startlist!B:H,6,FALSE))</f>
        <v>HRK</v>
      </c>
      <c r="I19" s="206" t="str">
        <f>IF(VLOOKUP(C19,Results!B:P,4,FALSE)=""," Retired",VLOOKUP(C19,Results!B:P,4,FALSE))</f>
        <v> 3.43,0</v>
      </c>
      <c r="J19" s="207"/>
    </row>
    <row r="20" spans="1:10" ht="15" customHeight="1">
      <c r="A20" s="201">
        <f t="shared" si="0"/>
        <v>13</v>
      </c>
      <c r="B20" s="216">
        <f>COUNTIF($D$1:D19,D20)+1</f>
        <v>1</v>
      </c>
      <c r="C20" s="202">
        <v>144</v>
      </c>
      <c r="D20" s="203" t="str">
        <f>VLOOKUP(C20,'Champ Classes'!A:B,2,FALSE)</f>
        <v>2WD-Sport</v>
      </c>
      <c r="E20" s="204" t="str">
        <f>CONCATENATE(VLOOKUP(C20,Startlist!B:H,3,FALSE)," / ",VLOOKUP(C20,Startlist!B:H,4,FALSE))</f>
        <v>Erki Auendorf / Maiko Kalde</v>
      </c>
      <c r="F20" s="205" t="str">
        <f>VLOOKUP(C20,Startlist!B:F,5,FALSE)</f>
        <v>EST</v>
      </c>
      <c r="G20" s="204" t="str">
        <f>VLOOKUP(C20,Startlist!B:H,7,FALSE)</f>
        <v>Honda Civic</v>
      </c>
      <c r="H20" s="204" t="str">
        <f>IF(VLOOKUP(C20,Startlist!B:H,6,FALSE)="","",VLOOKUP(C20,Startlist!B:H,6,FALSE))</f>
        <v>A1M Motorsport</v>
      </c>
      <c r="I20" s="206" t="str">
        <f>IF(VLOOKUP(C20,Results!B:P,4,FALSE)=""," Retired",VLOOKUP(C20,Results!B:P,4,FALSE))</f>
        <v> 3.43,1</v>
      </c>
      <c r="J20" s="207"/>
    </row>
    <row r="21" spans="1:10" ht="15" customHeight="1">
      <c r="A21" s="201">
        <f t="shared" si="0"/>
        <v>14</v>
      </c>
      <c r="B21" s="216">
        <f>COUNTIF($D$1:D20,D21)+1</f>
        <v>8</v>
      </c>
      <c r="C21" s="202">
        <v>143</v>
      </c>
      <c r="D21" s="203" t="str">
        <f>VLOOKUP(C21,'Champ Classes'!A:B,2,FALSE)</f>
        <v>4WD</v>
      </c>
      <c r="E21" s="204" t="str">
        <f>CONCATENATE(VLOOKUP(C21,Startlist!B:H,3,FALSE)," / ",VLOOKUP(C21,Startlist!B:H,4,FALSE))</f>
        <v>Kaido Kask / Martin Väster</v>
      </c>
      <c r="F21" s="205" t="str">
        <f>VLOOKUP(C21,Startlist!B:F,5,FALSE)</f>
        <v>EST</v>
      </c>
      <c r="G21" s="204" t="str">
        <f>VLOOKUP(C21,Startlist!B:H,7,FALSE)</f>
        <v>Mitsubishi Lancer Evo 9</v>
      </c>
      <c r="H21" s="204" t="str">
        <f>IF(VLOOKUP(C21,Startlist!B:H,6,FALSE)="","",VLOOKUP(C21,Startlist!B:H,6,FALSE))</f>
        <v>Kaido Kask</v>
      </c>
      <c r="I21" s="206" t="str">
        <f>IF(VLOOKUP(C21,Results!B:P,4,FALSE)=""," Retired",VLOOKUP(C21,Results!B:P,4,FALSE))</f>
        <v> 3.43,3</v>
      </c>
      <c r="J21" s="207"/>
    </row>
    <row r="22" spans="1:9" ht="15">
      <c r="A22" s="201">
        <f t="shared" si="0"/>
        <v>15</v>
      </c>
      <c r="B22" s="216">
        <f>COUNTIF($D$1:D21,D22)+1</f>
        <v>1</v>
      </c>
      <c r="C22" s="202">
        <v>32</v>
      </c>
      <c r="D22" s="203" t="str">
        <f>VLOOKUP(C22,'Champ Classes'!A:B,2,FALSE)</f>
        <v>J16</v>
      </c>
      <c r="E22" s="204" t="str">
        <f>CONCATENATE(VLOOKUP(C22,Startlist!B:H,3,FALSE)," / ",VLOOKUP(C22,Startlist!B:H,4,FALSE))</f>
        <v>Oskar Männamets / Holger Enok</v>
      </c>
      <c r="F22" s="205" t="str">
        <f>VLOOKUP(C22,Startlist!B:F,5,FALSE)</f>
        <v>EST</v>
      </c>
      <c r="G22" s="204" t="str">
        <f>VLOOKUP(C22,Startlist!B:H,7,FALSE)</f>
        <v>Ford Fiesta</v>
      </c>
      <c r="H22" s="204">
        <f>IF(VLOOKUP(C22,Startlist!B:H,6,FALSE)="","",VLOOKUP(C22,Startlist!B:H,6,FALSE))</f>
      </c>
      <c r="I22" s="206" t="str">
        <f>IF(VLOOKUP(C22,Results!B:P,4,FALSE)=""," Retired",VLOOKUP(C22,Results!B:P,4,FALSE))</f>
        <v> 3.43,5</v>
      </c>
    </row>
    <row r="23" spans="1:9" ht="15">
      <c r="A23" s="201">
        <f t="shared" si="0"/>
        <v>16</v>
      </c>
      <c r="B23" s="216">
        <f>COUNTIF($D$1:D22,D23)+1</f>
        <v>2</v>
      </c>
      <c r="C23" s="202">
        <v>71</v>
      </c>
      <c r="D23" s="203" t="str">
        <f>VLOOKUP(C23,'Champ Classes'!A:B,2,FALSE)</f>
        <v>2WD-SE</v>
      </c>
      <c r="E23" s="204" t="str">
        <f>CONCATENATE(VLOOKUP(C23,Startlist!B:H,3,FALSE)," / ",VLOOKUP(C23,Startlist!B:H,4,FALSE))</f>
        <v>Palle Kõlar / Allan Liister</v>
      </c>
      <c r="F23" s="205" t="str">
        <f>VLOOKUP(C23,Startlist!B:F,5,FALSE)</f>
        <v>EST</v>
      </c>
      <c r="G23" s="204" t="str">
        <f>VLOOKUP(C23,Startlist!B:H,7,FALSE)</f>
        <v>Seat Ibiza GTI</v>
      </c>
      <c r="H23" s="204" t="str">
        <f>IF(VLOOKUP(C23,Startlist!B:H,6,FALSE)="","",VLOOKUP(C23,Startlist!B:H,6,FALSE))</f>
        <v>HRK</v>
      </c>
      <c r="I23" s="206" t="str">
        <f>IF(VLOOKUP(C23,Results!B:P,4,FALSE)=""," Retired",VLOOKUP(C23,Results!B:P,4,FALSE))</f>
        <v> 3.44,0</v>
      </c>
    </row>
    <row r="24" spans="1:9" ht="15">
      <c r="A24" s="201">
        <f t="shared" si="0"/>
        <v>17</v>
      </c>
      <c r="B24" s="216">
        <f>COUNTIF($D$1:D23,D24)+1</f>
        <v>2</v>
      </c>
      <c r="C24" s="202">
        <v>83</v>
      </c>
      <c r="D24" s="203" t="str">
        <f>VLOOKUP(C24,'Champ Classes'!A:B,2,FALSE)</f>
        <v>2WD-ST</v>
      </c>
      <c r="E24" s="204" t="str">
        <f>CONCATENATE(VLOOKUP(C24,Startlist!B:H,3,FALSE)," / ",VLOOKUP(C24,Startlist!B:H,4,FALSE))</f>
        <v>Kristjan Vidder / Mihkel Reimal</v>
      </c>
      <c r="F24" s="205" t="str">
        <f>VLOOKUP(C24,Startlist!B:F,5,FALSE)</f>
        <v>EST</v>
      </c>
      <c r="G24" s="204" t="str">
        <f>VLOOKUP(C24,Startlist!B:H,7,FALSE)</f>
        <v>BMW 325</v>
      </c>
      <c r="H24" s="204" t="str">
        <f>IF(VLOOKUP(C24,Startlist!B:H,6,FALSE)="","",VLOOKUP(C24,Startlist!B:H,6,FALSE))</f>
        <v>Kristjan Vidder</v>
      </c>
      <c r="I24" s="206" t="str">
        <f>IF(VLOOKUP(C24,Results!B:P,4,FALSE)=""," Retired",VLOOKUP(C24,Results!B:P,4,FALSE))</f>
        <v> 3.44,4</v>
      </c>
    </row>
    <row r="25" spans="1:9" ht="15">
      <c r="A25" s="201">
        <f t="shared" si="0"/>
        <v>18</v>
      </c>
      <c r="B25" s="216">
        <f>COUNTIF($D$1:D24,D25)+1</f>
        <v>3</v>
      </c>
      <c r="C25" s="202">
        <v>37</v>
      </c>
      <c r="D25" s="203" t="str">
        <f>VLOOKUP(C25,'Champ Classes'!A:B,2,FALSE)</f>
        <v>2WD-SE</v>
      </c>
      <c r="E25" s="204" t="str">
        <f>CONCATENATE(VLOOKUP(C25,Startlist!B:H,3,FALSE)," / ",VLOOKUP(C25,Startlist!B:H,4,FALSE))</f>
        <v>Mirko Kaunis / Mario Kaunis</v>
      </c>
      <c r="F25" s="205" t="str">
        <f>VLOOKUP(C25,Startlist!B:F,5,FALSE)</f>
        <v>EST</v>
      </c>
      <c r="G25" s="204" t="str">
        <f>VLOOKUP(C25,Startlist!B:H,7,FALSE)</f>
        <v>Honda Civic Type-R</v>
      </c>
      <c r="H25" s="204">
        <f>IF(VLOOKUP(C25,Startlist!B:H,6,FALSE)="","",VLOOKUP(C25,Startlist!B:H,6,FALSE))</f>
      </c>
      <c r="I25" s="206" t="str">
        <f>IF(VLOOKUP(C25,Results!B:P,4,FALSE)=""," Retired",VLOOKUP(C25,Results!B:P,4,FALSE))</f>
        <v> 3.44,8</v>
      </c>
    </row>
    <row r="26" spans="1:9" ht="15">
      <c r="A26" s="201">
        <f t="shared" si="0"/>
        <v>19</v>
      </c>
      <c r="B26" s="216">
        <f>COUNTIF($D$1:D25,D26)+1</f>
        <v>4</v>
      </c>
      <c r="C26" s="202">
        <v>68</v>
      </c>
      <c r="D26" s="203" t="str">
        <f>VLOOKUP(C26,'Champ Classes'!A:B,2,FALSE)</f>
        <v>2WD-SE</v>
      </c>
      <c r="E26" s="204" t="str">
        <f>CONCATENATE(VLOOKUP(C26,Startlist!B:H,3,FALSE)," / ",VLOOKUP(C26,Startlist!B:H,4,FALSE))</f>
        <v>Imre Vanik / Janek Ojala</v>
      </c>
      <c r="F26" s="205" t="str">
        <f>VLOOKUP(C26,Startlist!B:F,5,FALSE)</f>
        <v>EST</v>
      </c>
      <c r="G26" s="204" t="str">
        <f>VLOOKUP(C26,Startlist!B:H,7,FALSE)</f>
        <v>Nissan Sunny</v>
      </c>
      <c r="H26" s="204" t="str">
        <f>IF(VLOOKUP(C26,Startlist!B:H,6,FALSE)="","",VLOOKUP(C26,Startlist!B:H,6,FALSE))</f>
        <v>Imre Vanik</v>
      </c>
      <c r="I26" s="206" t="str">
        <f>IF(VLOOKUP(C26,Results!B:P,4,FALSE)=""," Retired",VLOOKUP(C26,Results!B:P,4,FALSE))</f>
        <v> 3.45,8</v>
      </c>
    </row>
    <row r="27" spans="1:9" ht="15">
      <c r="A27" s="201">
        <f t="shared" si="0"/>
        <v>20</v>
      </c>
      <c r="B27" s="216">
        <f>COUNTIF($D$1:D26,D27)+1</f>
        <v>5</v>
      </c>
      <c r="C27" s="202">
        <v>44</v>
      </c>
      <c r="D27" s="203" t="str">
        <f>VLOOKUP(C27,'Champ Classes'!A:B,2,FALSE)</f>
        <v>2WD-SE</v>
      </c>
      <c r="E27" s="204" t="str">
        <f>CONCATENATE(VLOOKUP(C27,Startlist!B:H,3,FALSE)," / ",VLOOKUP(C27,Startlist!B:H,4,FALSE))</f>
        <v>Gabriel Simson / Oliver Simson</v>
      </c>
      <c r="F27" s="205" t="str">
        <f>VLOOKUP(C27,Startlist!B:F,5,FALSE)</f>
        <v>EST</v>
      </c>
      <c r="G27" s="204" t="str">
        <f>VLOOKUP(C27,Startlist!B:H,7,FALSE)</f>
        <v>Honda Civic Type-R</v>
      </c>
      <c r="H27" s="204">
        <f>IF(VLOOKUP(C27,Startlist!B:H,6,FALSE)="","",VLOOKUP(C27,Startlist!B:H,6,FALSE))</f>
      </c>
      <c r="I27" s="206" t="str">
        <f>IF(VLOOKUP(C27,Results!B:P,4,FALSE)=""," Retired",VLOOKUP(C27,Results!B:P,4,FALSE))</f>
        <v> 3.45,9</v>
      </c>
    </row>
    <row r="28" spans="1:9" ht="15">
      <c r="A28" s="201">
        <f t="shared" si="0"/>
        <v>21</v>
      </c>
      <c r="B28" s="216">
        <f>COUNTIF($D$1:D27,D28)+1</f>
        <v>3</v>
      </c>
      <c r="C28" s="202">
        <v>61</v>
      </c>
      <c r="D28" s="203" t="str">
        <f>VLOOKUP(C28,'Champ Classes'!A:B,2,FALSE)</f>
        <v>2WD-VE</v>
      </c>
      <c r="E28" s="204" t="str">
        <f>CONCATENATE(VLOOKUP(C28,Startlist!B:H,3,FALSE)," / ",VLOOKUP(C28,Startlist!B:H,4,FALSE))</f>
        <v>Madis Laaser / Jaagup Laaser</v>
      </c>
      <c r="F28" s="205" t="str">
        <f>VLOOKUP(C28,Startlist!B:F,5,FALSE)</f>
        <v>EST</v>
      </c>
      <c r="G28" s="204" t="str">
        <f>VLOOKUP(C28,Startlist!B:H,7,FALSE)</f>
        <v>Honda Civic</v>
      </c>
      <c r="H28" s="204">
        <f>IF(VLOOKUP(C28,Startlist!B:H,6,FALSE)="","",VLOOKUP(C28,Startlist!B:H,6,FALSE))</f>
      </c>
      <c r="I28" s="206" t="str">
        <f>IF(VLOOKUP(C28,Results!B:P,4,FALSE)=""," Retired",VLOOKUP(C28,Results!B:P,4,FALSE))</f>
        <v> 3.45,9</v>
      </c>
    </row>
    <row r="29" spans="1:9" ht="15">
      <c r="A29" s="201">
        <f t="shared" si="0"/>
        <v>22</v>
      </c>
      <c r="B29" s="216">
        <f>COUNTIF($D$1:D28,D29)+1</f>
        <v>6</v>
      </c>
      <c r="C29" s="202">
        <v>81</v>
      </c>
      <c r="D29" s="203" t="str">
        <f>VLOOKUP(C29,'Champ Classes'!A:B,2,FALSE)</f>
        <v>2WD-SE</v>
      </c>
      <c r="E29" s="204" t="str">
        <f>CONCATENATE(VLOOKUP(C29,Startlist!B:H,3,FALSE)," / ",VLOOKUP(C29,Startlist!B:H,4,FALSE))</f>
        <v>Markus Laurimaa / Joonas Vares</v>
      </c>
      <c r="F29" s="205" t="str">
        <f>VLOOKUP(C29,Startlist!B:F,5,FALSE)</f>
        <v>EST</v>
      </c>
      <c r="G29" s="204" t="str">
        <f>VLOOKUP(C29,Startlist!B:H,7,FALSE)</f>
        <v>Volkswagen Golf</v>
      </c>
      <c r="H29" s="204">
        <f>IF(VLOOKUP(C29,Startlist!B:H,6,FALSE)="","",VLOOKUP(C29,Startlist!B:H,6,FALSE))</f>
      </c>
      <c r="I29" s="206" t="str">
        <f>IF(VLOOKUP(C29,Results!B:P,4,FALSE)=""," Retired",VLOOKUP(C29,Results!B:P,4,FALSE))</f>
        <v> 3.46,4</v>
      </c>
    </row>
    <row r="30" spans="1:9" ht="15">
      <c r="A30" s="201">
        <f t="shared" si="0"/>
        <v>23</v>
      </c>
      <c r="B30" s="216">
        <f>COUNTIF($D$1:D29,D30)+1</f>
        <v>3</v>
      </c>
      <c r="C30" s="202">
        <v>140</v>
      </c>
      <c r="D30" s="203" t="str">
        <f>VLOOKUP(C30,'Champ Classes'!A:B,2,FALSE)</f>
        <v>2WD-ST</v>
      </c>
      <c r="E30" s="204" t="str">
        <f>CONCATENATE(VLOOKUP(C30,Startlist!B:H,3,FALSE)," / ",VLOOKUP(C30,Startlist!B:H,4,FALSE))</f>
        <v>Aivo Lillepuu / Madis Laadre</v>
      </c>
      <c r="F30" s="205" t="str">
        <f>VLOOKUP(C30,Startlist!B:F,5,FALSE)</f>
        <v>EST</v>
      </c>
      <c r="G30" s="204" t="str">
        <f>VLOOKUP(C30,Startlist!B:H,7,FALSE)</f>
        <v>BMW Compact</v>
      </c>
      <c r="H30" s="204" t="str">
        <f>IF(VLOOKUP(C30,Startlist!B:H,6,FALSE)="","",VLOOKUP(C30,Startlist!B:H,6,FALSE))</f>
        <v>Aivo Lillepuu</v>
      </c>
      <c r="I30" s="206" t="str">
        <f>IF(VLOOKUP(C30,Results!B:P,4,FALSE)=""," Retired",VLOOKUP(C30,Results!B:P,4,FALSE))</f>
        <v> 3.47,2</v>
      </c>
    </row>
    <row r="31" spans="1:9" ht="15">
      <c r="A31" s="201">
        <f t="shared" si="0"/>
        <v>24</v>
      </c>
      <c r="B31" s="216">
        <f>COUNTIF($D$1:D30,D31)+1</f>
        <v>4</v>
      </c>
      <c r="C31" s="202">
        <v>45</v>
      </c>
      <c r="D31" s="203" t="str">
        <f>VLOOKUP(C31,'Champ Classes'!A:B,2,FALSE)</f>
        <v>2WD-ST</v>
      </c>
      <c r="E31" s="204" t="str">
        <f>CONCATENATE(VLOOKUP(C31,Startlist!B:H,3,FALSE)," / ",VLOOKUP(C31,Startlist!B:H,4,FALSE))</f>
        <v>Vahur Mäesalu / Janar Lehtniit</v>
      </c>
      <c r="F31" s="205" t="str">
        <f>VLOOKUP(C31,Startlist!B:F,5,FALSE)</f>
        <v>EST</v>
      </c>
      <c r="G31" s="204" t="str">
        <f>VLOOKUP(C31,Startlist!B:H,7,FALSE)</f>
        <v>BMW 328</v>
      </c>
      <c r="H31" s="204" t="str">
        <f>IF(VLOOKUP(C31,Startlist!B:H,6,FALSE)="","",VLOOKUP(C31,Startlist!B:H,6,FALSE))</f>
        <v>VM Motorsport</v>
      </c>
      <c r="I31" s="206" t="str">
        <f>IF(VLOOKUP(C31,Results!B:P,4,FALSE)=""," Retired",VLOOKUP(C31,Results!B:P,4,FALSE))</f>
        <v> 3.47,6</v>
      </c>
    </row>
    <row r="32" spans="1:9" ht="15">
      <c r="A32" s="201">
        <f t="shared" si="0"/>
        <v>25</v>
      </c>
      <c r="B32" s="216">
        <f>COUNTIF($D$1:D31,D32)+1</f>
        <v>7</v>
      </c>
      <c r="C32" s="202">
        <v>148</v>
      </c>
      <c r="D32" s="203" t="str">
        <f>VLOOKUP(C32,'Champ Classes'!A:B,2,FALSE)</f>
        <v>2WD-SE</v>
      </c>
      <c r="E32" s="204" t="str">
        <f>CONCATENATE(VLOOKUP(C32,Startlist!B:H,3,FALSE)," / ",VLOOKUP(C32,Startlist!B:H,4,FALSE))</f>
        <v>Kristofer Märtson / Henry Kangro</v>
      </c>
      <c r="F32" s="205" t="str">
        <f>VLOOKUP(C32,Startlist!B:F,5,FALSE)</f>
        <v>EST</v>
      </c>
      <c r="G32" s="204" t="str">
        <f>VLOOKUP(C32,Startlist!B:H,7,FALSE)</f>
        <v>Honda Civic Type-R</v>
      </c>
      <c r="H32" s="204" t="str">
        <f>IF(VLOOKUP(C32,Startlist!B:H,6,FALSE)="","",VLOOKUP(C32,Startlist!B:H,6,FALSE))</f>
        <v>Henry Kangro</v>
      </c>
      <c r="I32" s="206" t="str">
        <f>IF(VLOOKUP(C32,Results!B:P,4,FALSE)=""," Retired",VLOOKUP(C32,Results!B:P,4,FALSE))</f>
        <v> 3.47,6</v>
      </c>
    </row>
    <row r="33" spans="1:9" ht="15">
      <c r="A33" s="201">
        <f t="shared" si="0"/>
        <v>26</v>
      </c>
      <c r="B33" s="216">
        <f>COUNTIF($D$1:D32,D33)+1</f>
        <v>8</v>
      </c>
      <c r="C33" s="202">
        <v>84</v>
      </c>
      <c r="D33" s="203" t="str">
        <f>VLOOKUP(C33,'Champ Classes'!A:B,2,FALSE)</f>
        <v>2WD-SE</v>
      </c>
      <c r="E33" s="204" t="str">
        <f>CONCATENATE(VLOOKUP(C33,Startlist!B:H,3,FALSE)," / ",VLOOKUP(C33,Startlist!B:H,4,FALSE))</f>
        <v>Merlis Rand / Mihkel Avik</v>
      </c>
      <c r="F33" s="205" t="str">
        <f>VLOOKUP(C33,Startlist!B:F,5,FALSE)</f>
        <v>EST</v>
      </c>
      <c r="G33" s="204" t="str">
        <f>VLOOKUP(C33,Startlist!B:H,7,FALSE)</f>
        <v>Audi A3</v>
      </c>
      <c r="H33" s="204" t="str">
        <f>IF(VLOOKUP(C33,Startlist!B:H,6,FALSE)="","",VLOOKUP(C33,Startlist!B:H,6,FALSE))</f>
        <v>Thule Motorsport</v>
      </c>
      <c r="I33" s="206" t="str">
        <f>IF(VLOOKUP(C33,Results!B:P,4,FALSE)=""," Retired",VLOOKUP(C33,Results!B:P,4,FALSE))</f>
        <v> 3.47,7</v>
      </c>
    </row>
    <row r="34" spans="1:9" ht="15">
      <c r="A34" s="201">
        <f t="shared" si="0"/>
        <v>27</v>
      </c>
      <c r="B34" s="216">
        <f>COUNTIF($D$1:D33,D34)+1</f>
        <v>5</v>
      </c>
      <c r="C34" s="202">
        <v>95</v>
      </c>
      <c r="D34" s="203" t="str">
        <f>VLOOKUP(C34,'Champ Classes'!A:B,2,FALSE)</f>
        <v>2WD-ST</v>
      </c>
      <c r="E34" s="204" t="str">
        <f>CONCATENATE(VLOOKUP(C34,Startlist!B:H,3,FALSE)," / ",VLOOKUP(C34,Startlist!B:H,4,FALSE))</f>
        <v>Jarmo Lige / Sten Kuusik</v>
      </c>
      <c r="F34" s="205" t="str">
        <f>VLOOKUP(C34,Startlist!B:F,5,FALSE)</f>
        <v>EST</v>
      </c>
      <c r="G34" s="204" t="str">
        <f>VLOOKUP(C34,Startlist!B:H,7,FALSE)</f>
        <v>BMW Compact</v>
      </c>
      <c r="H34" s="204" t="str">
        <f>IF(VLOOKUP(C34,Startlist!B:H,6,FALSE)="","",VLOOKUP(C34,Startlist!B:H,6,FALSE))</f>
        <v>Jarmo Lige</v>
      </c>
      <c r="I34" s="206" t="str">
        <f>IF(VLOOKUP(C34,Results!B:P,4,FALSE)=""," Retired",VLOOKUP(C34,Results!B:P,4,FALSE))</f>
        <v> 3.48,0</v>
      </c>
    </row>
    <row r="35" spans="1:9" ht="15">
      <c r="A35" s="201">
        <f t="shared" si="0"/>
        <v>28</v>
      </c>
      <c r="B35" s="216">
        <f>COUNTIF($D$1:D34,D35)+1</f>
        <v>6</v>
      </c>
      <c r="C35" s="202">
        <v>43</v>
      </c>
      <c r="D35" s="203" t="str">
        <f>VLOOKUP(C35,'Champ Classes'!A:B,2,FALSE)</f>
        <v>2WD-ST</v>
      </c>
      <c r="E35" s="204" t="str">
        <f>CONCATENATE(VLOOKUP(C35,Startlist!B:H,3,FALSE)," / ",VLOOKUP(C35,Startlist!B:H,4,FALSE))</f>
        <v>Jüri Lee / Harry Ogga</v>
      </c>
      <c r="F35" s="205" t="str">
        <f>VLOOKUP(C35,Startlist!B:F,5,FALSE)</f>
        <v>EST</v>
      </c>
      <c r="G35" s="204" t="str">
        <f>VLOOKUP(C35,Startlist!B:H,7,FALSE)</f>
        <v>BMW 318</v>
      </c>
      <c r="H35" s="204" t="str">
        <f>IF(VLOOKUP(C35,Startlist!B:H,6,FALSE)="","",VLOOKUP(C35,Startlist!B:H,6,FALSE))</f>
        <v>Juuru Tehnikaklubi</v>
      </c>
      <c r="I35" s="206" t="str">
        <f>IF(VLOOKUP(C35,Results!B:P,4,FALSE)=""," Retired",VLOOKUP(C35,Results!B:P,4,FALSE))</f>
        <v> 3.48,1</v>
      </c>
    </row>
    <row r="36" spans="1:9" ht="15">
      <c r="A36" s="201">
        <f t="shared" si="0"/>
        <v>29</v>
      </c>
      <c r="B36" s="216">
        <f>COUNTIF($D$1:D35,D36)+1</f>
        <v>9</v>
      </c>
      <c r="C36" s="202">
        <v>58</v>
      </c>
      <c r="D36" s="203" t="str">
        <f>VLOOKUP(C36,'Champ Classes'!A:B,2,FALSE)</f>
        <v>2WD-SE</v>
      </c>
      <c r="E36" s="204" t="str">
        <f>CONCATENATE(VLOOKUP(C36,Startlist!B:H,3,FALSE)," / ",VLOOKUP(C36,Startlist!B:H,4,FALSE))</f>
        <v>Mirkko Matikainen / Keith Vähi</v>
      </c>
      <c r="F36" s="205" t="str">
        <f>VLOOKUP(C36,Startlist!B:F,5,FALSE)</f>
        <v>EST</v>
      </c>
      <c r="G36" s="204" t="str">
        <f>VLOOKUP(C36,Startlist!B:H,7,FALSE)</f>
        <v>Honda Civic Type-R</v>
      </c>
      <c r="H36" s="204" t="str">
        <f>IF(VLOOKUP(C36,Startlist!B:H,6,FALSE)="","",VLOOKUP(C36,Startlist!B:H,6,FALSE))</f>
        <v>Mikkor Saekoda OÜ</v>
      </c>
      <c r="I36" s="206" t="str">
        <f>IF(VLOOKUP(C36,Results!B:P,4,FALSE)=""," Retired",VLOOKUP(C36,Results!B:P,4,FALSE))</f>
        <v> 3.48,1</v>
      </c>
    </row>
    <row r="37" spans="1:9" ht="15">
      <c r="A37" s="201">
        <f t="shared" si="0"/>
        <v>30</v>
      </c>
      <c r="B37" s="216">
        <f>COUNTIF($D$1:D36,D37)+1</f>
        <v>9</v>
      </c>
      <c r="C37" s="202">
        <v>48</v>
      </c>
      <c r="D37" s="203" t="str">
        <f>VLOOKUP(C37,'Champ Classes'!A:B,2,FALSE)</f>
        <v>4WD</v>
      </c>
      <c r="E37" s="204" t="str">
        <f>CONCATENATE(VLOOKUP(C37,Startlist!B:H,3,FALSE)," / ",VLOOKUP(C37,Startlist!B:H,4,FALSE))</f>
        <v>Alex Raadik / Marko Kruus</v>
      </c>
      <c r="F37" s="205" t="str">
        <f>VLOOKUP(C37,Startlist!B:F,5,FALSE)</f>
        <v>EST</v>
      </c>
      <c r="G37" s="204" t="str">
        <f>VLOOKUP(C37,Startlist!B:H,7,FALSE)</f>
        <v>Mitsubishi Lancer Evo</v>
      </c>
      <c r="H37" s="204" t="str">
        <f>IF(VLOOKUP(C37,Startlist!B:H,6,FALSE)="","",VLOOKUP(C37,Startlist!B:H,6,FALSE))</f>
        <v>Alex Raadik</v>
      </c>
      <c r="I37" s="206" t="str">
        <f>IF(VLOOKUP(C37,Results!B:P,4,FALSE)=""," Retired",VLOOKUP(C37,Results!B:P,4,FALSE))</f>
        <v> 3.48,2</v>
      </c>
    </row>
    <row r="38" spans="1:9" ht="15">
      <c r="A38" s="201">
        <f t="shared" si="0"/>
        <v>31</v>
      </c>
      <c r="B38" s="216">
        <f>COUNTIF($D$1:D37,D38)+1</f>
        <v>10</v>
      </c>
      <c r="C38" s="202">
        <v>78</v>
      </c>
      <c r="D38" s="203" t="str">
        <f>VLOOKUP(C38,'Champ Classes'!A:B,2,FALSE)</f>
        <v>2WD-SE</v>
      </c>
      <c r="E38" s="204" t="str">
        <f>CONCATENATE(VLOOKUP(C38,Startlist!B:H,3,FALSE)," / ",VLOOKUP(C38,Startlist!B:H,4,FALSE))</f>
        <v>Andre Juhe / Veiko Kimber</v>
      </c>
      <c r="F38" s="205" t="str">
        <f>VLOOKUP(C38,Startlist!B:F,5,FALSE)</f>
        <v>EST</v>
      </c>
      <c r="G38" s="204" t="str">
        <f>VLOOKUP(C38,Startlist!B:H,7,FALSE)</f>
        <v>Honda Civic Type-R</v>
      </c>
      <c r="H38" s="204" t="str">
        <f>IF(VLOOKUP(C38,Startlist!B:H,6,FALSE)="","",VLOOKUP(C38,Startlist!B:H,6,FALSE))</f>
        <v>Andre Juhe</v>
      </c>
      <c r="I38" s="206" t="str">
        <f>IF(VLOOKUP(C38,Results!B:P,4,FALSE)=""," Retired",VLOOKUP(C38,Results!B:P,4,FALSE))</f>
        <v> 3.48,8</v>
      </c>
    </row>
    <row r="39" spans="1:9" ht="15">
      <c r="A39" s="201">
        <f t="shared" si="0"/>
        <v>32</v>
      </c>
      <c r="B39" s="216">
        <f>COUNTIF($D$1:D38,D39)+1</f>
        <v>2</v>
      </c>
      <c r="C39" s="202">
        <v>31</v>
      </c>
      <c r="D39" s="203" t="str">
        <f>VLOOKUP(C39,'Champ Classes'!A:B,2,FALSE)</f>
        <v>J18</v>
      </c>
      <c r="E39" s="204" t="str">
        <f>CONCATENATE(VLOOKUP(C39,Startlist!B:H,3,FALSE)," / ",VLOOKUP(C39,Startlist!B:H,4,FALSE))</f>
        <v>Kristian Hallikmägi / Jaan Pisang</v>
      </c>
      <c r="F39" s="205" t="str">
        <f>VLOOKUP(C39,Startlist!B:F,5,FALSE)</f>
        <v>EST</v>
      </c>
      <c r="G39" s="204" t="str">
        <f>VLOOKUP(C39,Startlist!B:H,7,FALSE)</f>
        <v>Honda Civic</v>
      </c>
      <c r="H39" s="204" t="str">
        <f>IF(VLOOKUP(C39,Startlist!B:H,6,FALSE)="","",VLOOKUP(C39,Startlist!B:H,6,FALSE))</f>
        <v>HallRacing</v>
      </c>
      <c r="I39" s="206" t="str">
        <f>IF(VLOOKUP(C39,Results!B:P,4,FALSE)=""," Retired",VLOOKUP(C39,Results!B:P,4,FALSE))</f>
        <v> 3.49,2</v>
      </c>
    </row>
    <row r="40" spans="1:9" ht="15">
      <c r="A40" s="201">
        <f t="shared" si="0"/>
        <v>33</v>
      </c>
      <c r="B40" s="216">
        <f>COUNTIF($D$1:D39,D40)+1</f>
        <v>4</v>
      </c>
      <c r="C40" s="202">
        <v>79</v>
      </c>
      <c r="D40" s="203" t="str">
        <f>VLOOKUP(C40,'Champ Classes'!A:B,2,FALSE)</f>
        <v>2WD-VE</v>
      </c>
      <c r="E40" s="204" t="str">
        <f>CONCATENATE(VLOOKUP(C40,Startlist!B:H,3,FALSE)," / ",VLOOKUP(C40,Startlist!B:H,4,FALSE))</f>
        <v>Sander Mihkels / Ivo Aal</v>
      </c>
      <c r="F40" s="205" t="str">
        <f>VLOOKUP(C40,Startlist!B:F,5,FALSE)</f>
        <v>EST</v>
      </c>
      <c r="G40" s="204" t="str">
        <f>VLOOKUP(C40,Startlist!B:H,7,FALSE)</f>
        <v>Honda Civic</v>
      </c>
      <c r="H40" s="204" t="str">
        <f>IF(VLOOKUP(C40,Startlist!B:H,6,FALSE)="","",VLOOKUP(C40,Startlist!B:H,6,FALSE))</f>
        <v>Mihkels Racing Team</v>
      </c>
      <c r="I40" s="206" t="str">
        <f>IF(VLOOKUP(C40,Results!B:P,4,FALSE)=""," Retired",VLOOKUP(C40,Results!B:P,4,FALSE))</f>
        <v> 3.49,6</v>
      </c>
    </row>
    <row r="41" spans="1:9" ht="15">
      <c r="A41" s="201">
        <f t="shared" si="0"/>
        <v>34</v>
      </c>
      <c r="B41" s="216">
        <f>COUNTIF($D$1:D40,D41)+1</f>
        <v>10</v>
      </c>
      <c r="C41" s="202">
        <v>39</v>
      </c>
      <c r="D41" s="203" t="str">
        <f>VLOOKUP(C41,'Champ Classes'!A:B,2,FALSE)</f>
        <v>4WD</v>
      </c>
      <c r="E41" s="204" t="str">
        <f>CONCATENATE(VLOOKUP(C41,Startlist!B:H,3,FALSE)," / ",VLOOKUP(C41,Startlist!B:H,4,FALSE))</f>
        <v>Kevin Kangur / Oti Maat</v>
      </c>
      <c r="F41" s="205" t="str">
        <f>VLOOKUP(C41,Startlist!B:F,5,FALSE)</f>
        <v>EST</v>
      </c>
      <c r="G41" s="204" t="str">
        <f>VLOOKUP(C41,Startlist!B:H,7,FALSE)</f>
        <v>Subaru Impreza WRX STI</v>
      </c>
      <c r="H41" s="204">
        <f>IF(VLOOKUP(C41,Startlist!B:H,6,FALSE)="","",VLOOKUP(C41,Startlist!B:H,6,FALSE))</f>
      </c>
      <c r="I41" s="206" t="str">
        <f>IF(VLOOKUP(C41,Results!B:P,4,FALSE)=""," Retired",VLOOKUP(C41,Results!B:P,4,FALSE))</f>
        <v> 3.50,0</v>
      </c>
    </row>
    <row r="42" spans="1:9" ht="15">
      <c r="A42" s="201">
        <f t="shared" si="0"/>
        <v>35</v>
      </c>
      <c r="B42" s="216">
        <f>COUNTIF($D$1:D41,D42)+1</f>
        <v>1</v>
      </c>
      <c r="C42" s="202">
        <v>111</v>
      </c>
      <c r="D42" s="203" t="str">
        <f>VLOOKUP(C42,'Champ Classes'!A:B,2,FALSE)</f>
        <v>2WD-VT</v>
      </c>
      <c r="E42" s="204" t="str">
        <f>CONCATENATE(VLOOKUP(C42,Startlist!B:H,3,FALSE)," / ",VLOOKUP(C42,Startlist!B:H,4,FALSE))</f>
        <v>Asmo Aulik / Kaupo Kaljumets</v>
      </c>
      <c r="F42" s="205" t="str">
        <f>VLOOKUP(C42,Startlist!B:F,5,FALSE)</f>
        <v>EST</v>
      </c>
      <c r="G42" s="204" t="str">
        <f>VLOOKUP(C42,Startlist!B:H,7,FALSE)</f>
        <v>BMW 318</v>
      </c>
      <c r="H42" s="204" t="str">
        <f>IF(VLOOKUP(C42,Startlist!B:H,6,FALSE)="","",VLOOKUP(C42,Startlist!B:H,6,FALSE))</f>
        <v>Asmo Aulik</v>
      </c>
      <c r="I42" s="206" t="str">
        <f>IF(VLOOKUP(C42,Results!B:P,4,FALSE)=""," Retired",VLOOKUP(C42,Results!B:P,4,FALSE))</f>
        <v> 3.50,5</v>
      </c>
    </row>
    <row r="43" spans="1:9" ht="15">
      <c r="A43" s="201">
        <f t="shared" si="0"/>
        <v>36</v>
      </c>
      <c r="B43" s="216">
        <f>COUNTIF($D$1:D42,D43)+1</f>
        <v>2</v>
      </c>
      <c r="C43" s="202">
        <v>90</v>
      </c>
      <c r="D43" s="203" t="str">
        <f>VLOOKUP(C43,'Champ Classes'!A:B,2,FALSE)</f>
        <v>2WD-VT</v>
      </c>
      <c r="E43" s="204" t="str">
        <f>CONCATENATE(VLOOKUP(C43,Startlist!B:H,3,FALSE)," / ",VLOOKUP(C43,Startlist!B:H,4,FALSE))</f>
        <v>Tanel Madiste / Joonas Kaup</v>
      </c>
      <c r="F43" s="205" t="str">
        <f>VLOOKUP(C43,Startlist!B:F,5,FALSE)</f>
        <v>EST</v>
      </c>
      <c r="G43" s="204" t="str">
        <f>VLOOKUP(C43,Startlist!B:H,7,FALSE)</f>
        <v>BMW 318TI</v>
      </c>
      <c r="H43" s="204" t="str">
        <f>IF(VLOOKUP(C43,Startlist!B:H,6,FALSE)="","",VLOOKUP(C43,Startlist!B:H,6,FALSE))</f>
        <v>WKND Racing</v>
      </c>
      <c r="I43" s="206" t="str">
        <f>IF(VLOOKUP(C43,Results!B:P,4,FALSE)=""," Retired",VLOOKUP(C43,Results!B:P,4,FALSE))</f>
        <v> 3.51,5</v>
      </c>
    </row>
    <row r="44" spans="1:9" ht="15">
      <c r="A44" s="201">
        <f t="shared" si="0"/>
        <v>37</v>
      </c>
      <c r="B44" s="216">
        <f>COUNTIF($D$1:D43,D44)+1</f>
        <v>5</v>
      </c>
      <c r="C44" s="202">
        <v>50</v>
      </c>
      <c r="D44" s="203" t="str">
        <f>VLOOKUP(C44,'Champ Classes'!A:B,2,FALSE)</f>
        <v>2WD-VE</v>
      </c>
      <c r="E44" s="204" t="str">
        <f>CONCATENATE(VLOOKUP(C44,Startlist!B:H,3,FALSE)," / ",VLOOKUP(C44,Startlist!B:H,4,FALSE))</f>
        <v>Elvis Leinberg / Indrek Vulf</v>
      </c>
      <c r="F44" s="205" t="str">
        <f>VLOOKUP(C44,Startlist!B:F,5,FALSE)</f>
        <v>EST</v>
      </c>
      <c r="G44" s="204" t="str">
        <f>VLOOKUP(C44,Startlist!B:H,7,FALSE)</f>
        <v>Honda Civic</v>
      </c>
      <c r="H44" s="204" t="str">
        <f>IF(VLOOKUP(C44,Startlist!B:H,6,FALSE)="","",VLOOKUP(C44,Startlist!B:H,6,FALSE))</f>
        <v>Juuru Tehnikaklubi</v>
      </c>
      <c r="I44" s="206" t="str">
        <f>IF(VLOOKUP(C44,Results!B:P,4,FALSE)=""," Retired",VLOOKUP(C44,Results!B:P,4,FALSE))</f>
        <v> 3.51,6</v>
      </c>
    </row>
    <row r="45" spans="1:9" ht="15">
      <c r="A45" s="201">
        <f t="shared" si="0"/>
        <v>38</v>
      </c>
      <c r="B45" s="216">
        <f>COUNTIF($D$1:D44,D45)+1</f>
        <v>1</v>
      </c>
      <c r="C45" s="202">
        <v>64</v>
      </c>
      <c r="D45" s="203" t="str">
        <f>VLOOKUP(C45,'Champ Classes'!A:B,2,FALSE)</f>
        <v>SU</v>
      </c>
      <c r="E45" s="204" t="str">
        <f>CONCATENATE(VLOOKUP(C45,Startlist!B:H,3,FALSE)," / ",VLOOKUP(C45,Startlist!B:H,4,FALSE))</f>
        <v>Ivar Burmeister / Raino Remmel</v>
      </c>
      <c r="F45" s="205" t="str">
        <f>VLOOKUP(C45,Startlist!B:F,5,FALSE)</f>
        <v>EST</v>
      </c>
      <c r="G45" s="204" t="str">
        <f>VLOOKUP(C45,Startlist!B:H,7,FALSE)</f>
        <v>Vaz 2105</v>
      </c>
      <c r="H45" s="204">
        <f>IF(VLOOKUP(C45,Startlist!B:H,6,FALSE)="","",VLOOKUP(C45,Startlist!B:H,6,FALSE))</f>
      </c>
      <c r="I45" s="206" t="str">
        <f>IF(VLOOKUP(C45,Results!B:P,4,FALSE)=""," Retired",VLOOKUP(C45,Results!B:P,4,FALSE))</f>
        <v> 3.51,6</v>
      </c>
    </row>
    <row r="46" spans="1:9" ht="15">
      <c r="A46" s="201">
        <f t="shared" si="0"/>
        <v>39</v>
      </c>
      <c r="B46" s="216">
        <f>COUNTIF($D$1:D45,D46)+1</f>
        <v>2</v>
      </c>
      <c r="C46" s="202">
        <v>25</v>
      </c>
      <c r="D46" s="203" t="str">
        <f>VLOOKUP(C46,'Champ Classes'!A:B,2,FALSE)</f>
        <v>J16</v>
      </c>
      <c r="E46" s="204" t="str">
        <f>CONCATENATE(VLOOKUP(C46,Startlist!B:H,3,FALSE)," / ",VLOOKUP(C46,Startlist!B:H,4,FALSE))</f>
        <v>Lukas Leivat / Kauri Pannas</v>
      </c>
      <c r="F46" s="205" t="str">
        <f>VLOOKUP(C46,Startlist!B:F,5,FALSE)</f>
        <v>EST</v>
      </c>
      <c r="G46" s="204" t="str">
        <f>VLOOKUP(C46,Startlist!B:H,7,FALSE)</f>
        <v>Ford Fiesta</v>
      </c>
      <c r="H46" s="204" t="str">
        <f>IF(VLOOKUP(C46,Startlist!B:H,6,FALSE)="","",VLOOKUP(C46,Startlist!B:H,6,FALSE))</f>
        <v>HT Motorsport</v>
      </c>
      <c r="I46" s="206" t="str">
        <f>IF(VLOOKUP(C46,Results!B:P,4,FALSE)=""," Retired",VLOOKUP(C46,Results!B:P,4,FALSE))</f>
        <v> 3.51,8</v>
      </c>
    </row>
    <row r="47" spans="1:9" ht="15">
      <c r="A47" s="201">
        <f t="shared" si="0"/>
        <v>40</v>
      </c>
      <c r="B47" s="216">
        <f>COUNTIF($D$1:D46,D47)+1</f>
        <v>11</v>
      </c>
      <c r="C47" s="202">
        <v>36</v>
      </c>
      <c r="D47" s="203" t="str">
        <f>VLOOKUP(C47,'Champ Classes'!A:B,2,FALSE)</f>
        <v>4WD</v>
      </c>
      <c r="E47" s="204" t="str">
        <f>CONCATENATE(VLOOKUP(C47,Startlist!B:H,3,FALSE)," / ",VLOOKUP(C47,Startlist!B:H,4,FALSE))</f>
        <v>Robin Pruul / Rein Tikka</v>
      </c>
      <c r="F47" s="205" t="str">
        <f>VLOOKUP(C47,Startlist!B:F,5,FALSE)</f>
        <v>EST</v>
      </c>
      <c r="G47" s="204" t="str">
        <f>VLOOKUP(C47,Startlist!B:H,7,FALSE)</f>
        <v>Subaru Impreza</v>
      </c>
      <c r="H47" s="204" t="str">
        <f>IF(VLOOKUP(C47,Startlist!B:H,6,FALSE)="","",VLOOKUP(C47,Startlist!B:H,6,FALSE))</f>
        <v>HRK</v>
      </c>
      <c r="I47" s="206" t="str">
        <f>IF(VLOOKUP(C47,Results!B:P,4,FALSE)=""," Retired",VLOOKUP(C47,Results!B:P,4,FALSE))</f>
        <v> 3.52,3</v>
      </c>
    </row>
    <row r="48" spans="1:9" ht="15">
      <c r="A48" s="201">
        <f t="shared" si="0"/>
        <v>41</v>
      </c>
      <c r="B48" s="216">
        <f>COUNTIF($D$1:D47,D48)+1</f>
        <v>11</v>
      </c>
      <c r="C48" s="202">
        <v>99</v>
      </c>
      <c r="D48" s="203" t="str">
        <f>VLOOKUP(C48,'Champ Classes'!A:B,2,FALSE)</f>
        <v>2WD-SE</v>
      </c>
      <c r="E48" s="204" t="str">
        <f>CONCATENATE(VLOOKUP(C48,Startlist!B:H,3,FALSE)," / ",VLOOKUP(C48,Startlist!B:H,4,FALSE))</f>
        <v>Romet Liiv / Sander Liiv</v>
      </c>
      <c r="F48" s="205" t="str">
        <f>VLOOKUP(C48,Startlist!B:F,5,FALSE)</f>
        <v>EST</v>
      </c>
      <c r="G48" s="204" t="str">
        <f>VLOOKUP(C48,Startlist!B:H,7,FALSE)</f>
        <v>Honda Civic Type-R</v>
      </c>
      <c r="H48" s="204">
        <f>IF(VLOOKUP(C48,Startlist!B:H,6,FALSE)="","",VLOOKUP(C48,Startlist!B:H,6,FALSE))</f>
      </c>
      <c r="I48" s="206" t="str">
        <f>IF(VLOOKUP(C48,Results!B:P,4,FALSE)=""," Retired",VLOOKUP(C48,Results!B:P,4,FALSE))</f>
        <v> 3.52,3</v>
      </c>
    </row>
    <row r="49" spans="1:9" ht="15">
      <c r="A49" s="201">
        <f t="shared" si="0"/>
        <v>42</v>
      </c>
      <c r="B49" s="216">
        <f>COUNTIF($D$1:D48,D49)+1</f>
        <v>2</v>
      </c>
      <c r="C49" s="202">
        <v>88</v>
      </c>
      <c r="D49" s="203" t="str">
        <f>VLOOKUP(C49,'Champ Classes'!A:B,2,FALSE)</f>
        <v>SU</v>
      </c>
      <c r="E49" s="204" t="str">
        <f>CONCATENATE(VLOOKUP(C49,Startlist!B:H,3,FALSE)," / ",VLOOKUP(C49,Startlist!B:H,4,FALSE))</f>
        <v>Rauno Rappu / Ago Eller</v>
      </c>
      <c r="F49" s="205" t="str">
        <f>VLOOKUP(C49,Startlist!B:F,5,FALSE)</f>
        <v>EST</v>
      </c>
      <c r="G49" s="204" t="str">
        <f>VLOOKUP(C49,Startlist!B:H,7,FALSE)</f>
        <v>Vaz 2106</v>
      </c>
      <c r="H49" s="204">
        <f>IF(VLOOKUP(C49,Startlist!B:H,6,FALSE)="","",VLOOKUP(C49,Startlist!B:H,6,FALSE))</f>
      </c>
      <c r="I49" s="206" t="str">
        <f>IF(VLOOKUP(C49,Results!B:P,4,FALSE)=""," Retired",VLOOKUP(C49,Results!B:P,4,FALSE))</f>
        <v> 3.52,8</v>
      </c>
    </row>
    <row r="50" spans="1:9" ht="15">
      <c r="A50" s="201">
        <f t="shared" si="0"/>
        <v>43</v>
      </c>
      <c r="B50" s="216">
        <f>COUNTIF($D$1:D49,D50)+1</f>
        <v>12</v>
      </c>
      <c r="C50" s="202">
        <v>91</v>
      </c>
      <c r="D50" s="203" t="str">
        <f>VLOOKUP(C50,'Champ Classes'!A:B,2,FALSE)</f>
        <v>2WD-SE</v>
      </c>
      <c r="E50" s="204" t="str">
        <f>CONCATENATE(VLOOKUP(C50,Startlist!B:H,3,FALSE)," / ",VLOOKUP(C50,Startlist!B:H,4,FALSE))</f>
        <v>Eero Sillandi / Erko Sillandi</v>
      </c>
      <c r="F50" s="205" t="str">
        <f>VLOOKUP(C50,Startlist!B:F,5,FALSE)</f>
        <v>EST</v>
      </c>
      <c r="G50" s="204" t="str">
        <f>VLOOKUP(C50,Startlist!B:H,7,FALSE)</f>
        <v>Honda Civic Type-R</v>
      </c>
      <c r="H50" s="204" t="str">
        <f>IF(VLOOKUP(C50,Startlist!B:H,6,FALSE)="","",VLOOKUP(C50,Startlist!B:H,6,FALSE))</f>
        <v>Eero Sillandi</v>
      </c>
      <c r="I50" s="206" t="str">
        <f>IF(VLOOKUP(C50,Results!B:P,4,FALSE)=""," Retired",VLOOKUP(C50,Results!B:P,4,FALSE))</f>
        <v> 3.52,9</v>
      </c>
    </row>
    <row r="51" spans="1:9" ht="15">
      <c r="A51" s="201">
        <f t="shared" si="0"/>
        <v>44</v>
      </c>
      <c r="B51" s="216">
        <f>COUNTIF($D$1:D50,D51)+1</f>
        <v>7</v>
      </c>
      <c r="C51" s="202">
        <v>70</v>
      </c>
      <c r="D51" s="203" t="str">
        <f>VLOOKUP(C51,'Champ Classes'!A:B,2,FALSE)</f>
        <v>2WD-ST</v>
      </c>
      <c r="E51" s="204" t="str">
        <f>CONCATENATE(VLOOKUP(C51,Startlist!B:H,3,FALSE)," / ",VLOOKUP(C51,Startlist!B:H,4,FALSE))</f>
        <v>Jaanus Kadak / Asko Mäeots</v>
      </c>
      <c r="F51" s="205" t="str">
        <f>VLOOKUP(C51,Startlist!B:F,5,FALSE)</f>
        <v>EST</v>
      </c>
      <c r="G51" s="204" t="str">
        <f>VLOOKUP(C51,Startlist!B:H,7,FALSE)</f>
        <v>BMW 316I</v>
      </c>
      <c r="H51" s="204" t="str">
        <f>IF(VLOOKUP(C51,Startlist!B:H,6,FALSE)="","",VLOOKUP(C51,Startlist!B:H,6,FALSE))</f>
        <v>Käru Tehnikaklubi</v>
      </c>
      <c r="I51" s="206" t="str">
        <f>IF(VLOOKUP(C51,Results!B:P,4,FALSE)=""," Retired",VLOOKUP(C51,Results!B:P,4,FALSE))</f>
        <v> 3.53,0</v>
      </c>
    </row>
    <row r="52" spans="1:9" ht="15">
      <c r="A52" s="201">
        <f t="shared" si="0"/>
        <v>45</v>
      </c>
      <c r="B52" s="216">
        <f>COUNTIF($D$1:D51,D52)+1</f>
        <v>8</v>
      </c>
      <c r="C52" s="202">
        <v>77</v>
      </c>
      <c r="D52" s="203" t="str">
        <f>VLOOKUP(C52,'Champ Classes'!A:B,2,FALSE)</f>
        <v>2WD-ST</v>
      </c>
      <c r="E52" s="204" t="str">
        <f>CONCATENATE(VLOOKUP(C52,Startlist!B:H,3,FALSE)," / ",VLOOKUP(C52,Startlist!B:H,4,FALSE))</f>
        <v>Kauri Päästel / Karel Eist</v>
      </c>
      <c r="F52" s="205" t="str">
        <f>VLOOKUP(C52,Startlist!B:F,5,FALSE)</f>
        <v>EST</v>
      </c>
      <c r="G52" s="204" t="str">
        <f>VLOOKUP(C52,Startlist!B:H,7,FALSE)</f>
        <v>BMW 316I</v>
      </c>
      <c r="H52" s="204" t="str">
        <f>IF(VLOOKUP(C52,Startlist!B:H,6,FALSE)="","",VLOOKUP(C52,Startlist!B:H,6,FALSE))</f>
        <v>HL Auto</v>
      </c>
      <c r="I52" s="206" t="str">
        <f>IF(VLOOKUP(C52,Results!B:P,4,FALSE)=""," Retired",VLOOKUP(C52,Results!B:P,4,FALSE))</f>
        <v> 3.53,2</v>
      </c>
    </row>
    <row r="53" spans="1:9" ht="15">
      <c r="A53" s="201">
        <f t="shared" si="0"/>
        <v>46</v>
      </c>
      <c r="B53" s="216">
        <f>COUNTIF($D$1:D52,D53)+1</f>
        <v>3</v>
      </c>
      <c r="C53" s="202">
        <v>29</v>
      </c>
      <c r="D53" s="203" t="str">
        <f>VLOOKUP(C53,'Champ Classes'!A:B,2,FALSE)</f>
        <v>J16</v>
      </c>
      <c r="E53" s="204" t="str">
        <f>CONCATENATE(VLOOKUP(C53,Startlist!B:H,3,FALSE)," / ",VLOOKUP(C53,Startlist!B:H,4,FALSE))</f>
        <v>Hanna Lisette Aabna / Robert Virves</v>
      </c>
      <c r="F53" s="205" t="str">
        <f>VLOOKUP(C53,Startlist!B:F,5,FALSE)</f>
        <v>EST</v>
      </c>
      <c r="G53" s="204" t="str">
        <f>VLOOKUP(C53,Startlist!B:H,7,FALSE)</f>
        <v>Ford Fiesta</v>
      </c>
      <c r="H53" s="204" t="str">
        <f>IF(VLOOKUP(C53,Startlist!B:H,6,FALSE)="","",VLOOKUP(C53,Startlist!B:H,6,FALSE))</f>
        <v>HT Motorsport</v>
      </c>
      <c r="I53" s="206" t="str">
        <f>IF(VLOOKUP(C53,Results!B:P,4,FALSE)=""," Retired",VLOOKUP(C53,Results!B:P,4,FALSE))</f>
        <v> 3.53,7</v>
      </c>
    </row>
    <row r="54" spans="1:9" ht="15">
      <c r="A54" s="201">
        <f t="shared" si="0"/>
        <v>47</v>
      </c>
      <c r="B54" s="216">
        <f>COUNTIF($D$1:D53,D54)+1</f>
        <v>6</v>
      </c>
      <c r="C54" s="202">
        <v>128</v>
      </c>
      <c r="D54" s="203" t="str">
        <f>VLOOKUP(C54,'Champ Classes'!A:B,2,FALSE)</f>
        <v>2WD-VE</v>
      </c>
      <c r="E54" s="204" t="str">
        <f>CONCATENATE(VLOOKUP(C54,Startlist!B:H,3,FALSE)," / ",VLOOKUP(C54,Startlist!B:H,4,FALSE))</f>
        <v>Heikko Tiits / Karl-Erik Rajasalu</v>
      </c>
      <c r="F54" s="205" t="str">
        <f>VLOOKUP(C54,Startlist!B:F,5,FALSE)</f>
        <v>EST</v>
      </c>
      <c r="G54" s="204" t="str">
        <f>VLOOKUP(C54,Startlist!B:H,7,FALSE)</f>
        <v>Mitsubishi Colt</v>
      </c>
      <c r="H54" s="204" t="str">
        <f>IF(VLOOKUP(C54,Startlist!B:H,6,FALSE)="","",VLOOKUP(C54,Startlist!B:H,6,FALSE))</f>
        <v>Juuru Tehnikaklubi</v>
      </c>
      <c r="I54" s="206" t="str">
        <f>IF(VLOOKUP(C54,Results!B:P,4,FALSE)=""," Retired",VLOOKUP(C54,Results!B:P,4,FALSE))</f>
        <v> 3.54,2</v>
      </c>
    </row>
    <row r="55" spans="1:9" ht="15">
      <c r="A55" s="201">
        <f t="shared" si="0"/>
        <v>48</v>
      </c>
      <c r="B55" s="216">
        <f>COUNTIF($D$1:D54,D55)+1</f>
        <v>13</v>
      </c>
      <c r="C55" s="202">
        <v>94</v>
      </c>
      <c r="D55" s="203" t="str">
        <f>VLOOKUP(C55,'Champ Classes'!A:B,2,FALSE)</f>
        <v>2WD-SE</v>
      </c>
      <c r="E55" s="204" t="str">
        <f>CONCATENATE(VLOOKUP(C55,Startlist!B:H,3,FALSE)," / ",VLOOKUP(C55,Startlist!B:H,4,FALSE))</f>
        <v>Martin Ratnik / Kätlin Lumi</v>
      </c>
      <c r="F55" s="205" t="str">
        <f>VLOOKUP(C55,Startlist!B:F,5,FALSE)</f>
        <v>EST</v>
      </c>
      <c r="G55" s="204" t="str">
        <f>VLOOKUP(C55,Startlist!B:H,7,FALSE)</f>
        <v>Renault Clio</v>
      </c>
      <c r="H55" s="204" t="str">
        <f>IF(VLOOKUP(C55,Startlist!B:H,6,FALSE)="","",VLOOKUP(C55,Startlist!B:H,6,FALSE))</f>
        <v>Www.autotuled.ee</v>
      </c>
      <c r="I55" s="206" t="str">
        <f>IF(VLOOKUP(C55,Results!B:P,4,FALSE)=""," Retired",VLOOKUP(C55,Results!B:P,4,FALSE))</f>
        <v> 3.54,7</v>
      </c>
    </row>
    <row r="56" spans="1:9" ht="15">
      <c r="A56" s="201">
        <f t="shared" si="0"/>
        <v>49</v>
      </c>
      <c r="B56" s="216">
        <f>COUNTIF($D$1:D55,D56)+1</f>
        <v>3</v>
      </c>
      <c r="C56" s="202">
        <v>69</v>
      </c>
      <c r="D56" s="203" t="str">
        <f>VLOOKUP(C56,'Champ Classes'!A:B,2,FALSE)</f>
        <v>2WD-VT</v>
      </c>
      <c r="E56" s="204" t="str">
        <f>CONCATENATE(VLOOKUP(C56,Startlist!B:H,3,FALSE)," / ",VLOOKUP(C56,Startlist!B:H,4,FALSE))</f>
        <v>Tauri Soome / Kristjan Karlep</v>
      </c>
      <c r="F56" s="205" t="str">
        <f>VLOOKUP(C56,Startlist!B:F,5,FALSE)</f>
        <v>EST</v>
      </c>
      <c r="G56" s="204" t="str">
        <f>VLOOKUP(C56,Startlist!B:H,7,FALSE)</f>
        <v>BMW 318</v>
      </c>
      <c r="H56" s="204" t="str">
        <f>IF(VLOOKUP(C56,Startlist!B:H,6,FALSE)="","",VLOOKUP(C56,Startlist!B:H,6,FALSE))</f>
        <v>MRF Motosport</v>
      </c>
      <c r="I56" s="206" t="str">
        <f>IF(VLOOKUP(C56,Results!B:P,4,FALSE)=""," Retired",VLOOKUP(C56,Results!B:P,4,FALSE))</f>
        <v> 3.54,8</v>
      </c>
    </row>
    <row r="57" spans="1:9" ht="15">
      <c r="A57" s="201">
        <f t="shared" si="0"/>
        <v>50</v>
      </c>
      <c r="B57" s="216">
        <f>COUNTIF($D$1:D56,D57)+1</f>
        <v>14</v>
      </c>
      <c r="C57" s="202">
        <v>97</v>
      </c>
      <c r="D57" s="203" t="str">
        <f>VLOOKUP(C57,'Champ Classes'!A:B,2,FALSE)</f>
        <v>2WD-SE</v>
      </c>
      <c r="E57" s="204" t="str">
        <f>CONCATENATE(VLOOKUP(C57,Startlist!B:H,3,FALSE)," / ",VLOOKUP(C57,Startlist!B:H,4,FALSE))</f>
        <v>Ranet Rees / Janis Kajo</v>
      </c>
      <c r="F57" s="205" t="str">
        <f>VLOOKUP(C57,Startlist!B:F,5,FALSE)</f>
        <v>EST</v>
      </c>
      <c r="G57" s="204" t="str">
        <f>VLOOKUP(C57,Startlist!B:H,7,FALSE)</f>
        <v>Seat Ibiza</v>
      </c>
      <c r="H57" s="204" t="str">
        <f>IF(VLOOKUP(C57,Startlist!B:H,6,FALSE)="","",VLOOKUP(C57,Startlist!B:H,6,FALSE))</f>
        <v>Tigugrupp</v>
      </c>
      <c r="I57" s="206" t="str">
        <f>IF(VLOOKUP(C57,Results!B:P,4,FALSE)=""," Retired",VLOOKUP(C57,Results!B:P,4,FALSE))</f>
        <v> 3.54,8</v>
      </c>
    </row>
    <row r="58" spans="1:9" ht="15">
      <c r="A58" s="201">
        <f t="shared" si="0"/>
        <v>51</v>
      </c>
      <c r="B58" s="216">
        <f>COUNTIF($D$1:D57,D58)+1</f>
        <v>15</v>
      </c>
      <c r="C58" s="202">
        <v>53</v>
      </c>
      <c r="D58" s="203" t="str">
        <f>VLOOKUP(C58,'Champ Classes'!A:B,2,FALSE)</f>
        <v>2WD-SE</v>
      </c>
      <c r="E58" s="204" t="str">
        <f>CONCATENATE(VLOOKUP(C58,Startlist!B:H,3,FALSE)," / ",VLOOKUP(C58,Startlist!B:H,4,FALSE))</f>
        <v>Hannes Männamets / Timo Kallingo</v>
      </c>
      <c r="F58" s="205" t="str">
        <f>VLOOKUP(C58,Startlist!B:F,5,FALSE)</f>
        <v>EST</v>
      </c>
      <c r="G58" s="204" t="str">
        <f>VLOOKUP(C58,Startlist!B:H,7,FALSE)</f>
        <v>Ford Fiesta</v>
      </c>
      <c r="H58" s="204">
        <f>IF(VLOOKUP(C58,Startlist!B:H,6,FALSE)="","",VLOOKUP(C58,Startlist!B:H,6,FALSE))</f>
      </c>
      <c r="I58" s="206" t="str">
        <f>IF(VLOOKUP(C58,Results!B:P,4,FALSE)=""," Retired",VLOOKUP(C58,Results!B:P,4,FALSE))</f>
        <v> 3.55,2</v>
      </c>
    </row>
    <row r="59" spans="1:9" ht="15">
      <c r="A59" s="201">
        <f t="shared" si="0"/>
        <v>52</v>
      </c>
      <c r="B59" s="216">
        <f>COUNTIF($D$1:D58,D59)+1</f>
        <v>4</v>
      </c>
      <c r="C59" s="202">
        <v>80</v>
      </c>
      <c r="D59" s="203" t="str">
        <f>VLOOKUP(C59,'Champ Classes'!A:B,2,FALSE)</f>
        <v>2WD-VT</v>
      </c>
      <c r="E59" s="204" t="str">
        <f>CONCATENATE(VLOOKUP(C59,Startlist!B:H,3,FALSE)," / ",VLOOKUP(C59,Startlist!B:H,4,FALSE))</f>
        <v>Rainer Umbleja / Ronald Jürgenson</v>
      </c>
      <c r="F59" s="205" t="str">
        <f>VLOOKUP(C59,Startlist!B:F,5,FALSE)</f>
        <v>EST</v>
      </c>
      <c r="G59" s="204" t="str">
        <f>VLOOKUP(C59,Startlist!B:H,7,FALSE)</f>
        <v>BMW 318</v>
      </c>
      <c r="H59" s="204" t="str">
        <f>IF(VLOOKUP(C59,Startlist!B:H,6,FALSE)="","",VLOOKUP(C59,Startlist!B:H,6,FALSE))</f>
        <v>360Auto</v>
      </c>
      <c r="I59" s="206" t="str">
        <f>IF(VLOOKUP(C59,Results!B:P,4,FALSE)=""," Retired",VLOOKUP(C59,Results!B:P,4,FALSE))</f>
        <v> 3.55,8</v>
      </c>
    </row>
    <row r="60" spans="1:9" ht="15">
      <c r="A60" s="201">
        <f t="shared" si="0"/>
        <v>53</v>
      </c>
      <c r="B60" s="216">
        <f>COUNTIF($D$1:D59,D60)+1</f>
        <v>3</v>
      </c>
      <c r="C60" s="202">
        <v>93</v>
      </c>
      <c r="D60" s="203" t="str">
        <f>VLOOKUP(C60,'Champ Classes'!A:B,2,FALSE)</f>
        <v>SU</v>
      </c>
      <c r="E60" s="204" t="str">
        <f>CONCATENATE(VLOOKUP(C60,Startlist!B:H,3,FALSE)," / ",VLOOKUP(C60,Startlist!B:H,4,FALSE))</f>
        <v>Mikk Saaron / Mait Saaron</v>
      </c>
      <c r="F60" s="205" t="str">
        <f>VLOOKUP(C60,Startlist!B:F,5,FALSE)</f>
        <v>EST</v>
      </c>
      <c r="G60" s="204" t="str">
        <f>VLOOKUP(C60,Startlist!B:H,7,FALSE)</f>
        <v>Lada 2107</v>
      </c>
      <c r="H60" s="204" t="str">
        <f>IF(VLOOKUP(C60,Startlist!B:H,6,FALSE)="","",VLOOKUP(C60,Startlist!B:H,6,FALSE))</f>
        <v>Mikk Saaron</v>
      </c>
      <c r="I60" s="206" t="str">
        <f>IF(VLOOKUP(C60,Results!B:P,4,FALSE)=""," Retired",VLOOKUP(C60,Results!B:P,4,FALSE))</f>
        <v> 3.56,0</v>
      </c>
    </row>
    <row r="61" spans="1:9" ht="15">
      <c r="A61" s="201">
        <f t="shared" si="0"/>
        <v>54</v>
      </c>
      <c r="B61" s="216">
        <f>COUNTIF($D$1:D60,D61)+1</f>
        <v>4</v>
      </c>
      <c r="C61" s="202">
        <v>22</v>
      </c>
      <c r="D61" s="203" t="str">
        <f>VLOOKUP(C61,'Champ Classes'!A:B,2,FALSE)</f>
        <v>J16</v>
      </c>
      <c r="E61" s="204" t="str">
        <f>CONCATENATE(VLOOKUP(C61,Startlist!B:H,3,FALSE)," / ",VLOOKUP(C61,Startlist!B:H,4,FALSE))</f>
        <v>Henry Tegova / Rainis Raidma</v>
      </c>
      <c r="F61" s="205" t="str">
        <f>VLOOKUP(C61,Startlist!B:F,5,FALSE)</f>
        <v>EST</v>
      </c>
      <c r="G61" s="204" t="str">
        <f>VLOOKUP(C61,Startlist!B:H,7,FALSE)</f>
        <v>Ford Fiesta</v>
      </c>
      <c r="H61" s="204" t="str">
        <f>IF(VLOOKUP(C61,Startlist!B:H,6,FALSE)="","",VLOOKUP(C61,Startlist!B:H,6,FALSE))</f>
        <v>HT Racing Estonia</v>
      </c>
      <c r="I61" s="206" t="str">
        <f>IF(VLOOKUP(C61,Results!B:P,4,FALSE)=""," Retired",VLOOKUP(C61,Results!B:P,4,FALSE))</f>
        <v> 3.56,1</v>
      </c>
    </row>
    <row r="62" spans="1:9" ht="15">
      <c r="A62" s="201">
        <f t="shared" si="0"/>
        <v>55</v>
      </c>
      <c r="B62" s="216">
        <f>COUNTIF($D$1:D61,D62)+1</f>
        <v>9</v>
      </c>
      <c r="C62" s="202">
        <v>66</v>
      </c>
      <c r="D62" s="203" t="str">
        <f>VLOOKUP(C62,'Champ Classes'!A:B,2,FALSE)</f>
        <v>2WD-ST</v>
      </c>
      <c r="E62" s="204" t="str">
        <f>CONCATENATE(VLOOKUP(C62,Startlist!B:H,3,FALSE)," / ",VLOOKUP(C62,Startlist!B:H,4,FALSE))</f>
        <v>Hendrik Väli / Silver Selling</v>
      </c>
      <c r="F62" s="205" t="str">
        <f>VLOOKUP(C62,Startlist!B:F,5,FALSE)</f>
        <v>EST</v>
      </c>
      <c r="G62" s="204" t="str">
        <f>VLOOKUP(C62,Startlist!B:H,7,FALSE)</f>
        <v>BMW 316I</v>
      </c>
      <c r="H62" s="204" t="str">
        <f>IF(VLOOKUP(C62,Startlist!B:H,6,FALSE)="","",VLOOKUP(C62,Startlist!B:H,6,FALSE))</f>
        <v>Käru Tehnikaklubi</v>
      </c>
      <c r="I62" s="206" t="str">
        <f>IF(VLOOKUP(C62,Results!B:P,4,FALSE)=""," Retired",VLOOKUP(C62,Results!B:P,4,FALSE))</f>
        <v> 3.56,3</v>
      </c>
    </row>
    <row r="63" spans="1:9" ht="15">
      <c r="A63" s="201">
        <f t="shared" si="0"/>
        <v>56</v>
      </c>
      <c r="B63" s="216">
        <f>COUNTIF($D$1:D62,D63)+1</f>
        <v>5</v>
      </c>
      <c r="C63" s="202">
        <v>131</v>
      </c>
      <c r="D63" s="203" t="str">
        <f>VLOOKUP(C63,'Champ Classes'!A:B,2,FALSE)</f>
        <v>2WD-VT</v>
      </c>
      <c r="E63" s="204" t="str">
        <f>CONCATENATE(VLOOKUP(C63,Startlist!B:H,3,FALSE)," / ",VLOOKUP(C63,Startlist!B:H,4,FALSE))</f>
        <v>Heigo Tinno / Veiko Vilu</v>
      </c>
      <c r="F63" s="205" t="str">
        <f>VLOOKUP(C63,Startlist!B:F,5,FALSE)</f>
        <v>EST</v>
      </c>
      <c r="G63" s="204" t="str">
        <f>VLOOKUP(C63,Startlist!B:H,7,FALSE)</f>
        <v>BMW 318TI</v>
      </c>
      <c r="H63" s="204" t="str">
        <f>IF(VLOOKUP(C63,Startlist!B:H,6,FALSE)="","",VLOOKUP(C63,Startlist!B:H,6,FALSE))</f>
        <v>Kadrina Hobiklubi</v>
      </c>
      <c r="I63" s="206" t="str">
        <f>IF(VLOOKUP(C63,Results!B:P,4,FALSE)=""," Retired",VLOOKUP(C63,Results!B:P,4,FALSE))</f>
        <v> 3.56,4</v>
      </c>
    </row>
    <row r="64" spans="1:9" ht="15">
      <c r="A64" s="201">
        <f t="shared" si="0"/>
        <v>57</v>
      </c>
      <c r="B64" s="216">
        <f>COUNTIF($D$1:D63,D64)+1</f>
        <v>10</v>
      </c>
      <c r="C64" s="202">
        <v>137</v>
      </c>
      <c r="D64" s="203" t="str">
        <f>VLOOKUP(C64,'Champ Classes'!A:B,2,FALSE)</f>
        <v>2WD-ST</v>
      </c>
      <c r="E64" s="204" t="str">
        <f>CONCATENATE(VLOOKUP(C64,Startlist!B:H,3,FALSE)," / ",VLOOKUP(C64,Startlist!B:H,4,FALSE))</f>
        <v>Janno Johanson / Aldo Sander</v>
      </c>
      <c r="F64" s="205" t="str">
        <f>VLOOKUP(C64,Startlist!B:F,5,FALSE)</f>
        <v>EST</v>
      </c>
      <c r="G64" s="204" t="str">
        <f>VLOOKUP(C64,Startlist!B:H,7,FALSE)</f>
        <v>BMW 318</v>
      </c>
      <c r="H64" s="204" t="str">
        <f>IF(VLOOKUP(C64,Startlist!B:H,6,FALSE)="","",VLOOKUP(C64,Startlist!B:H,6,FALSE))</f>
        <v>Janno Johanson</v>
      </c>
      <c r="I64" s="206" t="str">
        <f>IF(VLOOKUP(C64,Results!B:P,4,FALSE)=""," Retired",VLOOKUP(C64,Results!B:P,4,FALSE))</f>
        <v> 3.56,5</v>
      </c>
    </row>
    <row r="65" spans="1:9" ht="15">
      <c r="A65" s="201">
        <f t="shared" si="0"/>
        <v>58</v>
      </c>
      <c r="B65" s="216">
        <f>COUNTIF($D$1:D64,D65)+1</f>
        <v>4</v>
      </c>
      <c r="C65" s="202">
        <v>85</v>
      </c>
      <c r="D65" s="203" t="str">
        <f>VLOOKUP(C65,'Champ Classes'!A:B,2,FALSE)</f>
        <v>SU</v>
      </c>
      <c r="E65" s="204" t="str">
        <f>CONCATENATE(VLOOKUP(C65,Startlist!B:H,3,FALSE)," / ",VLOOKUP(C65,Startlist!B:H,4,FALSE))</f>
        <v>Martin Tanning / Eigo Jaakma</v>
      </c>
      <c r="F65" s="205" t="str">
        <f>VLOOKUP(C65,Startlist!B:F,5,FALSE)</f>
        <v>EST</v>
      </c>
      <c r="G65" s="204" t="str">
        <f>VLOOKUP(C65,Startlist!B:H,7,FALSE)</f>
        <v>Vaz 2105</v>
      </c>
      <c r="H65" s="204" t="str">
        <f>IF(VLOOKUP(C65,Startlist!B:H,6,FALSE)="","",VLOOKUP(C65,Startlist!B:H,6,FALSE))</f>
        <v>Thule Motorsport</v>
      </c>
      <c r="I65" s="206" t="str">
        <f>IF(VLOOKUP(C65,Results!B:P,4,FALSE)=""," Retired",VLOOKUP(C65,Results!B:P,4,FALSE))</f>
        <v> 3.57,2</v>
      </c>
    </row>
    <row r="66" spans="1:9" ht="15">
      <c r="A66" s="201">
        <f t="shared" si="0"/>
        <v>59</v>
      </c>
      <c r="B66" s="216">
        <f>COUNTIF($D$1:D65,D66)+1</f>
        <v>5</v>
      </c>
      <c r="C66" s="202">
        <v>24</v>
      </c>
      <c r="D66" s="203" t="str">
        <f>VLOOKUP(C66,'Champ Classes'!A:B,2,FALSE)</f>
        <v>J16</v>
      </c>
      <c r="E66" s="204" t="str">
        <f>CONCATENATE(VLOOKUP(C66,Startlist!B:H,3,FALSE)," / ",VLOOKUP(C66,Startlist!B:H,4,FALSE))</f>
        <v>Mirek JR Matikainen / Taavo Lauk</v>
      </c>
      <c r="F66" s="205" t="str">
        <f>VLOOKUP(C66,Startlist!B:F,5,FALSE)</f>
        <v>EST</v>
      </c>
      <c r="G66" s="204" t="str">
        <f>VLOOKUP(C66,Startlist!B:H,7,FALSE)</f>
        <v>Ford Fiesta</v>
      </c>
      <c r="H66" s="204" t="str">
        <f>IF(VLOOKUP(C66,Startlist!B:H,6,FALSE)="","",VLOOKUP(C66,Startlist!B:H,6,FALSE))</f>
        <v>Mikkor Saekoda OÜ</v>
      </c>
      <c r="I66" s="206" t="str">
        <f>IF(VLOOKUP(C66,Results!B:P,4,FALSE)=""," Retired",VLOOKUP(C66,Results!B:P,4,FALSE))</f>
        <v> 3.57,4</v>
      </c>
    </row>
    <row r="67" spans="1:9" ht="15">
      <c r="A67" s="201">
        <f t="shared" si="0"/>
        <v>60</v>
      </c>
      <c r="B67" s="216">
        <f>COUNTIF($D$1:D66,D67)+1</f>
        <v>6</v>
      </c>
      <c r="C67" s="202">
        <v>75</v>
      </c>
      <c r="D67" s="203" t="str">
        <f>VLOOKUP(C67,'Champ Classes'!A:B,2,FALSE)</f>
        <v>2WD-VT</v>
      </c>
      <c r="E67" s="204" t="str">
        <f>CONCATENATE(VLOOKUP(C67,Startlist!B:H,3,FALSE)," / ",VLOOKUP(C67,Startlist!B:H,4,FALSE))</f>
        <v>Raido Seppel / Rivo Hell</v>
      </c>
      <c r="F67" s="205" t="str">
        <f>VLOOKUP(C67,Startlist!B:F,5,FALSE)</f>
        <v>EST</v>
      </c>
      <c r="G67" s="204" t="str">
        <f>VLOOKUP(C67,Startlist!B:H,7,FALSE)</f>
        <v>BMW 316I</v>
      </c>
      <c r="H67" s="204" t="str">
        <f>IF(VLOOKUP(C67,Startlist!B:H,6,FALSE)="","",VLOOKUP(C67,Startlist!B:H,6,FALSE))</f>
        <v>Raido Seppel</v>
      </c>
      <c r="I67" s="206" t="str">
        <f>IF(VLOOKUP(C67,Results!B:P,4,FALSE)=""," Retired",VLOOKUP(C67,Results!B:P,4,FALSE))</f>
        <v> 3.57,4</v>
      </c>
    </row>
    <row r="68" spans="1:9" ht="15">
      <c r="A68" s="201">
        <f t="shared" si="0"/>
        <v>61</v>
      </c>
      <c r="B68" s="216">
        <f>COUNTIF($D$1:D67,D68)+1</f>
        <v>5</v>
      </c>
      <c r="C68" s="202">
        <v>112</v>
      </c>
      <c r="D68" s="203" t="str">
        <f>VLOOKUP(C68,'Champ Classes'!A:B,2,FALSE)</f>
        <v>SU</v>
      </c>
      <c r="E68" s="204" t="str">
        <f>CONCATENATE(VLOOKUP(C68,Startlist!B:H,3,FALSE)," / ",VLOOKUP(C68,Startlist!B:H,4,FALSE))</f>
        <v>Martin Taal / Ivar Kallasmaa</v>
      </c>
      <c r="F68" s="205" t="str">
        <f>VLOOKUP(C68,Startlist!B:F,5,FALSE)</f>
        <v>EST</v>
      </c>
      <c r="G68" s="204" t="str">
        <f>VLOOKUP(C68,Startlist!B:H,7,FALSE)</f>
        <v>Vaz 2106</v>
      </c>
      <c r="H68" s="204" t="str">
        <f>IF(VLOOKUP(C68,Startlist!B:H,6,FALSE)="","",VLOOKUP(C68,Startlist!B:H,6,FALSE))</f>
        <v>Kadrina Hobiklubi</v>
      </c>
      <c r="I68" s="206" t="str">
        <f>IF(VLOOKUP(C68,Results!B:P,4,FALSE)=""," Retired",VLOOKUP(C68,Results!B:P,4,FALSE))</f>
        <v> 3.57,7</v>
      </c>
    </row>
    <row r="69" spans="1:9" ht="15">
      <c r="A69" s="201">
        <f t="shared" si="0"/>
        <v>62</v>
      </c>
      <c r="B69" s="216">
        <f>COUNTIF($D$1:D68,D69)+1</f>
        <v>6</v>
      </c>
      <c r="C69" s="202">
        <v>102</v>
      </c>
      <c r="D69" s="203" t="str">
        <f>VLOOKUP(C69,'Champ Classes'!A:B,2,FALSE)</f>
        <v>SU</v>
      </c>
      <c r="E69" s="204" t="str">
        <f>CONCATENATE(VLOOKUP(C69,Startlist!B:H,3,FALSE)," / ",VLOOKUP(C69,Startlist!B:H,4,FALSE))</f>
        <v>Reigo Raadik / Reigo Rannak</v>
      </c>
      <c r="F69" s="205" t="str">
        <f>VLOOKUP(C69,Startlist!B:F,5,FALSE)</f>
        <v>EST</v>
      </c>
      <c r="G69" s="204" t="str">
        <f>VLOOKUP(C69,Startlist!B:H,7,FALSE)</f>
        <v>Lada 2107</v>
      </c>
      <c r="H69" s="204" t="str">
        <f>IF(VLOOKUP(C69,Startlist!B:H,6,FALSE)="","",VLOOKUP(C69,Startlist!B:H,6,FALSE))</f>
        <v>Märjamaa Rally Team</v>
      </c>
      <c r="I69" s="206" t="str">
        <f>IF(VLOOKUP(C69,Results!B:P,4,FALSE)=""," Retired",VLOOKUP(C69,Results!B:P,4,FALSE))</f>
        <v> 3.57,9</v>
      </c>
    </row>
    <row r="70" spans="1:9" ht="15">
      <c r="A70" s="201">
        <f t="shared" si="0"/>
        <v>63</v>
      </c>
      <c r="B70" s="216">
        <f>COUNTIF($D$1:D69,D70)+1</f>
        <v>3</v>
      </c>
      <c r="C70" s="202">
        <v>28</v>
      </c>
      <c r="D70" s="203" t="str">
        <f>VLOOKUP(C70,'Champ Classes'!A:B,2,FALSE)</f>
        <v>J18</v>
      </c>
      <c r="E70" s="204" t="str">
        <f>CONCATENATE(VLOOKUP(C70,Startlist!B:H,3,FALSE)," / ",VLOOKUP(C70,Startlist!B:H,4,FALSE))</f>
        <v>Esmar-Arnold Unt / Sulev Sarv</v>
      </c>
      <c r="F70" s="205" t="str">
        <f>VLOOKUP(C70,Startlist!B:F,5,FALSE)</f>
        <v>EST</v>
      </c>
      <c r="G70" s="204" t="str">
        <f>VLOOKUP(C70,Startlist!B:H,7,FALSE)</f>
        <v>Honda Civic</v>
      </c>
      <c r="H70" s="204" t="str">
        <f>IF(VLOOKUP(C70,Startlist!B:H,6,FALSE)="","",VLOOKUP(C70,Startlist!B:H,6,FALSE))</f>
        <v>Apex Racing</v>
      </c>
      <c r="I70" s="206" t="str">
        <f>IF(VLOOKUP(C70,Results!B:P,4,FALSE)=""," Retired",VLOOKUP(C70,Results!B:P,4,FALSE))</f>
        <v> 3.58,8</v>
      </c>
    </row>
    <row r="71" spans="1:9" ht="15">
      <c r="A71" s="201">
        <f t="shared" si="0"/>
        <v>64</v>
      </c>
      <c r="B71" s="216">
        <f>COUNTIF($D$1:D70,D71)+1</f>
        <v>2</v>
      </c>
      <c r="C71" s="202">
        <v>147</v>
      </c>
      <c r="D71" s="203" t="str">
        <f>VLOOKUP(C71,'Champ Classes'!A:B,2,FALSE)</f>
        <v>2WD-Sport</v>
      </c>
      <c r="E71" s="204" t="str">
        <f>CONCATENATE(VLOOKUP(C71,Startlist!B:H,3,FALSE)," / ",VLOOKUP(C71,Startlist!B:H,4,FALSE))</f>
        <v>Kristjan Ojaste / Tõnu Tikerpalu</v>
      </c>
      <c r="F71" s="205" t="str">
        <f>VLOOKUP(C71,Startlist!B:F,5,FALSE)</f>
        <v>EST</v>
      </c>
      <c r="G71" s="204" t="str">
        <f>VLOOKUP(C71,Startlist!B:H,7,FALSE)</f>
        <v>BMW 318</v>
      </c>
      <c r="H71" s="204" t="str">
        <f>IF(VLOOKUP(C71,Startlist!B:H,6,FALSE)="","",VLOOKUP(C71,Startlist!B:H,6,FALSE))</f>
        <v>A1M Motorsport</v>
      </c>
      <c r="I71" s="206" t="str">
        <f>IF(VLOOKUP(C71,Results!B:P,4,FALSE)=""," Retired",VLOOKUP(C71,Results!B:P,4,FALSE))</f>
        <v> 3.59,2</v>
      </c>
    </row>
    <row r="72" spans="1:9" ht="15">
      <c r="A72" s="201">
        <f t="shared" si="0"/>
        <v>65</v>
      </c>
      <c r="B72" s="216">
        <f>COUNTIF($D$1:D71,D72)+1</f>
        <v>1</v>
      </c>
      <c r="C72" s="202">
        <v>89</v>
      </c>
      <c r="D72" s="203" t="str">
        <f>VLOOKUP(C72,'Champ Classes'!A:B,2,FALSE)</f>
        <v>Naised</v>
      </c>
      <c r="E72" s="204" t="str">
        <f>CONCATENATE(VLOOKUP(C72,Startlist!B:H,3,FALSE)," / ",VLOOKUP(C72,Startlist!B:H,4,FALSE))</f>
        <v>Mirell Hintser / Alo Hintser</v>
      </c>
      <c r="F72" s="205" t="str">
        <f>VLOOKUP(C72,Startlist!B:F,5,FALSE)</f>
        <v>EST</v>
      </c>
      <c r="G72" s="204" t="str">
        <f>VLOOKUP(C72,Startlist!B:H,7,FALSE)</f>
        <v>Mitsubishi Colt</v>
      </c>
      <c r="H72" s="204" t="str">
        <f>IF(VLOOKUP(C72,Startlist!B:H,6,FALSE)="","",VLOOKUP(C72,Startlist!B:H,6,FALSE))</f>
        <v>Mirell Hintser</v>
      </c>
      <c r="I72" s="206" t="str">
        <f>IF(VLOOKUP(C72,Results!B:P,4,FALSE)=""," Retired",VLOOKUP(C72,Results!B:P,4,FALSE))</f>
        <v> 4.00,3</v>
      </c>
    </row>
    <row r="73" spans="1:9" ht="15">
      <c r="A73" s="201">
        <f t="shared" si="0"/>
        <v>66</v>
      </c>
      <c r="B73" s="216">
        <f>COUNTIF($D$1:D72,D73)+1</f>
        <v>7</v>
      </c>
      <c r="C73" s="202">
        <v>117</v>
      </c>
      <c r="D73" s="203" t="str">
        <f>VLOOKUP(C73,'Champ Classes'!A:B,2,FALSE)</f>
        <v>2WD-VT</v>
      </c>
      <c r="E73" s="204" t="str">
        <f>CONCATENATE(VLOOKUP(C73,Startlist!B:H,3,FALSE)," / ",VLOOKUP(C73,Startlist!B:H,4,FALSE))</f>
        <v>Sten Mürkhain / Ander Mürkhain</v>
      </c>
      <c r="F73" s="205" t="str">
        <f>VLOOKUP(C73,Startlist!B:F,5,FALSE)</f>
        <v>EST</v>
      </c>
      <c r="G73" s="204" t="str">
        <f>VLOOKUP(C73,Startlist!B:H,7,FALSE)</f>
        <v>BMW 316I</v>
      </c>
      <c r="H73" s="204" t="str">
        <f>IF(VLOOKUP(C73,Startlist!B:H,6,FALSE)="","",VLOOKUP(C73,Startlist!B:H,6,FALSE))</f>
        <v>Käru Tehnikaklubi</v>
      </c>
      <c r="I73" s="206" t="str">
        <f>IF(VLOOKUP(C73,Results!B:P,4,FALSE)=""," Retired",VLOOKUP(C73,Results!B:P,4,FALSE))</f>
        <v> 4.00,3</v>
      </c>
    </row>
    <row r="74" spans="1:9" ht="15">
      <c r="A74" s="201">
        <f aca="true" t="shared" si="1" ref="A74:A102">A73+1</f>
        <v>67</v>
      </c>
      <c r="B74" s="216">
        <f>COUNTIF($D$1:D73,D74)+1</f>
        <v>11</v>
      </c>
      <c r="C74" s="202">
        <v>139</v>
      </c>
      <c r="D74" s="203" t="str">
        <f>VLOOKUP(C74,'Champ Classes'!A:B,2,FALSE)</f>
        <v>2WD-ST</v>
      </c>
      <c r="E74" s="204" t="str">
        <f>CONCATENATE(VLOOKUP(C74,Startlist!B:H,3,FALSE)," / ",VLOOKUP(C74,Startlist!B:H,4,FALSE))</f>
        <v>Janar Kleitsman / Heiki Kapstas</v>
      </c>
      <c r="F74" s="205" t="str">
        <f>VLOOKUP(C74,Startlist!B:F,5,FALSE)</f>
        <v>EST</v>
      </c>
      <c r="G74" s="204" t="str">
        <f>VLOOKUP(C74,Startlist!B:H,7,FALSE)</f>
        <v>BMW 318I</v>
      </c>
      <c r="H74" s="204">
        <f>IF(VLOOKUP(C74,Startlist!B:H,6,FALSE)="","",VLOOKUP(C74,Startlist!B:H,6,FALSE))</f>
      </c>
      <c r="I74" s="206" t="str">
        <f>IF(VLOOKUP(C74,Results!B:P,4,FALSE)=""," Retired",VLOOKUP(C74,Results!B:P,4,FALSE))</f>
        <v> 4.00,3</v>
      </c>
    </row>
    <row r="75" spans="1:9" ht="15">
      <c r="A75" s="201">
        <f t="shared" si="1"/>
        <v>68</v>
      </c>
      <c r="B75" s="216">
        <f>COUNTIF($D$1:D74,D75)+1</f>
        <v>12</v>
      </c>
      <c r="C75" s="202">
        <v>72</v>
      </c>
      <c r="D75" s="203" t="str">
        <f>VLOOKUP(C75,'Champ Classes'!A:B,2,FALSE)</f>
        <v>2WD-ST</v>
      </c>
      <c r="E75" s="204" t="str">
        <f>CONCATENATE(VLOOKUP(C75,Startlist!B:H,3,FALSE)," / ",VLOOKUP(C75,Startlist!B:H,4,FALSE))</f>
        <v>Aleksander Strelkov / Meigo Vene</v>
      </c>
      <c r="F75" s="205" t="str">
        <f>VLOOKUP(C75,Startlist!B:F,5,FALSE)</f>
        <v>EST</v>
      </c>
      <c r="G75" s="204" t="str">
        <f>VLOOKUP(C75,Startlist!B:H,7,FALSE)</f>
        <v>BMW 320I</v>
      </c>
      <c r="H75" s="204" t="str">
        <f>IF(VLOOKUP(C75,Startlist!B:H,6,FALSE)="","",VLOOKUP(C75,Startlist!B:H,6,FALSE))</f>
        <v>Aleksander Strelkov</v>
      </c>
      <c r="I75" s="206" t="str">
        <f>IF(VLOOKUP(C75,Results!B:P,4,FALSE)=""," Retired",VLOOKUP(C75,Results!B:P,4,FALSE))</f>
        <v> 4.00,8</v>
      </c>
    </row>
    <row r="76" spans="1:9" ht="15">
      <c r="A76" s="201">
        <f t="shared" si="1"/>
        <v>69</v>
      </c>
      <c r="B76" s="216">
        <f>COUNTIF($D$1:D75,D76)+1</f>
        <v>13</v>
      </c>
      <c r="C76" s="202">
        <v>142</v>
      </c>
      <c r="D76" s="203" t="str">
        <f>VLOOKUP(C76,'Champ Classes'!A:B,2,FALSE)</f>
        <v>2WD-ST</v>
      </c>
      <c r="E76" s="204" t="str">
        <f>CONCATENATE(VLOOKUP(C76,Startlist!B:H,3,FALSE)," / ",VLOOKUP(C76,Startlist!B:H,4,FALSE))</f>
        <v>Kristjan Puusepp / Kris Schüts</v>
      </c>
      <c r="F76" s="205" t="str">
        <f>VLOOKUP(C76,Startlist!B:F,5,FALSE)</f>
        <v>EST</v>
      </c>
      <c r="G76" s="204" t="str">
        <f>VLOOKUP(C76,Startlist!B:H,7,FALSE)</f>
        <v>BMW Compact</v>
      </c>
      <c r="H76" s="204" t="str">
        <f>IF(VLOOKUP(C76,Startlist!B:H,6,FALSE)="","",VLOOKUP(C76,Startlist!B:H,6,FALSE))</f>
        <v>WKND Racing</v>
      </c>
      <c r="I76" s="206" t="str">
        <f>IF(VLOOKUP(C76,Results!B:P,4,FALSE)=""," Retired",VLOOKUP(C76,Results!B:P,4,FALSE))</f>
        <v> 4.01,4</v>
      </c>
    </row>
    <row r="77" spans="1:9" ht="15">
      <c r="A77" s="201">
        <f t="shared" si="1"/>
        <v>70</v>
      </c>
      <c r="B77" s="216">
        <f>COUNTIF($D$1:D76,D77)+1</f>
        <v>8</v>
      </c>
      <c r="C77" s="202">
        <v>82</v>
      </c>
      <c r="D77" s="203" t="str">
        <f>VLOOKUP(C77,'Champ Classes'!A:B,2,FALSE)</f>
        <v>2WD-VT</v>
      </c>
      <c r="E77" s="204" t="str">
        <f>CONCATENATE(VLOOKUP(C77,Startlist!B:H,3,FALSE)," / ",VLOOKUP(C77,Startlist!B:H,4,FALSE))</f>
        <v>Priit Kallas / Andrus Kallas</v>
      </c>
      <c r="F77" s="205" t="str">
        <f>VLOOKUP(C77,Startlist!B:F,5,FALSE)</f>
        <v>EST</v>
      </c>
      <c r="G77" s="204" t="str">
        <f>VLOOKUP(C77,Startlist!B:H,7,FALSE)</f>
        <v>BMW 318TI</v>
      </c>
      <c r="H77" s="204" t="str">
        <f>IF(VLOOKUP(C77,Startlist!B:H,6,FALSE)="","",VLOOKUP(C77,Startlist!B:H,6,FALSE))</f>
        <v>Priit Kallas</v>
      </c>
      <c r="I77" s="206" t="str">
        <f>IF(VLOOKUP(C77,Results!B:P,4,FALSE)=""," Retired",VLOOKUP(C77,Results!B:P,4,FALSE))</f>
        <v> 4.01,5</v>
      </c>
    </row>
    <row r="78" spans="1:9" ht="15">
      <c r="A78" s="201">
        <f t="shared" si="1"/>
        <v>71</v>
      </c>
      <c r="B78" s="216">
        <f>COUNTIF($D$1:D77,D78)+1</f>
        <v>7</v>
      </c>
      <c r="C78" s="202">
        <v>104</v>
      </c>
      <c r="D78" s="203" t="str">
        <f>VLOOKUP(C78,'Champ Classes'!A:B,2,FALSE)</f>
        <v>2WD-VE</v>
      </c>
      <c r="E78" s="204" t="str">
        <f>CONCATENATE(VLOOKUP(C78,Startlist!B:H,3,FALSE)," / ",VLOOKUP(C78,Startlist!B:H,4,FALSE))</f>
        <v>Raido Värik / Margus Havik</v>
      </c>
      <c r="F78" s="205" t="str">
        <f>VLOOKUP(C78,Startlist!B:F,5,FALSE)</f>
        <v>EST</v>
      </c>
      <c r="G78" s="204" t="str">
        <f>VLOOKUP(C78,Startlist!B:H,7,FALSE)</f>
        <v>Toyota Yaris</v>
      </c>
      <c r="H78" s="204" t="str">
        <f>IF(VLOOKUP(C78,Startlist!B:H,6,FALSE)="","",VLOOKUP(C78,Startlist!B:H,6,FALSE))</f>
        <v>Raido Värik</v>
      </c>
      <c r="I78" s="206" t="str">
        <f>IF(VLOOKUP(C78,Results!B:P,4,FALSE)=""," Retired",VLOOKUP(C78,Results!B:P,4,FALSE))</f>
        <v> 4.01,6</v>
      </c>
    </row>
    <row r="79" spans="1:9" ht="15">
      <c r="A79" s="201">
        <f t="shared" si="1"/>
        <v>72</v>
      </c>
      <c r="B79" s="216">
        <f>COUNTIF($D$1:D78,D79)+1</f>
        <v>6</v>
      </c>
      <c r="C79" s="202">
        <v>17</v>
      </c>
      <c r="D79" s="203" t="str">
        <f>VLOOKUP(C79,'Champ Classes'!A:B,2,FALSE)</f>
        <v>J16</v>
      </c>
      <c r="E79" s="204" t="str">
        <f>CONCATENATE(VLOOKUP(C79,Startlist!B:H,3,FALSE)," / ",VLOOKUP(C79,Startlist!B:H,4,FALSE))</f>
        <v>Albert Pärtelson / Kris Antsmaa</v>
      </c>
      <c r="F79" s="205" t="str">
        <f>VLOOKUP(C79,Startlist!B:F,5,FALSE)</f>
        <v>EST</v>
      </c>
      <c r="G79" s="204" t="str">
        <f>VLOOKUP(C79,Startlist!B:H,7,FALSE)</f>
        <v>Ford Fiesta</v>
      </c>
      <c r="H79" s="204" t="str">
        <f>IF(VLOOKUP(C79,Startlist!B:H,6,FALSE)="","",VLOOKUP(C79,Startlist!B:H,6,FALSE))</f>
        <v>TLK Racing</v>
      </c>
      <c r="I79" s="206" t="str">
        <f>IF(VLOOKUP(C79,Results!B:P,4,FALSE)=""," Retired",VLOOKUP(C79,Results!B:P,4,FALSE))</f>
        <v> 4.02,4</v>
      </c>
    </row>
    <row r="80" spans="1:9" ht="15">
      <c r="A80" s="201">
        <f t="shared" si="1"/>
        <v>73</v>
      </c>
      <c r="B80" s="216">
        <f>COUNTIF($D$1:D79,D80)+1</f>
        <v>7</v>
      </c>
      <c r="C80" s="202">
        <v>21</v>
      </c>
      <c r="D80" s="203" t="str">
        <f>VLOOKUP(C80,'Champ Classes'!A:B,2,FALSE)</f>
        <v>J16</v>
      </c>
      <c r="E80" s="204" t="str">
        <f>CONCATENATE(VLOOKUP(C80,Startlist!B:H,3,FALSE)," / ",VLOOKUP(C80,Startlist!B:H,4,FALSE))</f>
        <v>Rainer Raun / Riivo Mesila</v>
      </c>
      <c r="F80" s="205" t="str">
        <f>VLOOKUP(C80,Startlist!B:F,5,FALSE)</f>
        <v>EST</v>
      </c>
      <c r="G80" s="204" t="str">
        <f>VLOOKUP(C80,Startlist!B:H,7,FALSE)</f>
        <v>Honda Civic</v>
      </c>
      <c r="H80" s="204" t="str">
        <f>IF(VLOOKUP(C80,Startlist!B:H,6,FALSE)="","",VLOOKUP(C80,Startlist!B:H,6,FALSE))</f>
        <v>Thule Motorsport</v>
      </c>
      <c r="I80" s="206" t="str">
        <f>IF(VLOOKUP(C80,Results!B:P,4,FALSE)=""," Retired",VLOOKUP(C80,Results!B:P,4,FALSE))</f>
        <v> 4.02,5</v>
      </c>
    </row>
    <row r="81" spans="1:9" ht="15">
      <c r="A81" s="201">
        <f t="shared" si="1"/>
        <v>74</v>
      </c>
      <c r="B81" s="216">
        <f>COUNTIF($D$1:D80,D81)+1</f>
        <v>4</v>
      </c>
      <c r="C81" s="202">
        <v>27</v>
      </c>
      <c r="D81" s="203" t="str">
        <f>VLOOKUP(C81,'Champ Classes'!A:B,2,FALSE)</f>
        <v>J18</v>
      </c>
      <c r="E81" s="204" t="str">
        <f>CONCATENATE(VLOOKUP(C81,Startlist!B:H,3,FALSE)," / ",VLOOKUP(C81,Startlist!B:H,4,FALSE))</f>
        <v>Romario Voksepp / Rica Aarn</v>
      </c>
      <c r="F81" s="205" t="str">
        <f>VLOOKUP(C81,Startlist!B:F,5,FALSE)</f>
        <v>EST</v>
      </c>
      <c r="G81" s="204" t="str">
        <f>VLOOKUP(C81,Startlist!B:H,7,FALSE)</f>
        <v>Honda Civic</v>
      </c>
      <c r="H81" s="204" t="str">
        <f>IF(VLOOKUP(C81,Startlist!B:H,6,FALSE)="","",VLOOKUP(C81,Startlist!B:H,6,FALSE))</f>
        <v>Thule Motorsport</v>
      </c>
      <c r="I81" s="206" t="str">
        <f>IF(VLOOKUP(C81,Results!B:P,4,FALSE)=""," Retired",VLOOKUP(C81,Results!B:P,4,FALSE))</f>
        <v> 4.03,3</v>
      </c>
    </row>
    <row r="82" spans="1:9" ht="15">
      <c r="A82" s="201">
        <f t="shared" si="1"/>
        <v>75</v>
      </c>
      <c r="B82" s="216">
        <f>COUNTIF($D$1:D81,D82)+1</f>
        <v>8</v>
      </c>
      <c r="C82" s="202">
        <v>14</v>
      </c>
      <c r="D82" s="203" t="str">
        <f>VLOOKUP(C82,'Champ Classes'!A:B,2,FALSE)</f>
        <v>J16</v>
      </c>
      <c r="E82" s="204" t="str">
        <f>CONCATENATE(VLOOKUP(C82,Startlist!B:H,3,FALSE)," / ",VLOOKUP(C82,Startlist!B:H,4,FALSE))</f>
        <v>Kerli Vilu / Arvo Liimann</v>
      </c>
      <c r="F82" s="205" t="str">
        <f>VLOOKUP(C82,Startlist!B:F,5,FALSE)</f>
        <v>EST</v>
      </c>
      <c r="G82" s="204" t="str">
        <f>VLOOKUP(C82,Startlist!B:H,7,FALSE)</f>
        <v>Ford Fiesta</v>
      </c>
      <c r="H82" s="204" t="str">
        <f>IF(VLOOKUP(C82,Startlist!B:H,6,FALSE)="","",VLOOKUP(C82,Startlist!B:H,6,FALSE))</f>
        <v>HT Motorsport</v>
      </c>
      <c r="I82" s="206" t="str">
        <f>IF(VLOOKUP(C82,Results!B:P,4,FALSE)=""," Retired",VLOOKUP(C82,Results!B:P,4,FALSE))</f>
        <v> 4.03,4</v>
      </c>
    </row>
    <row r="83" spans="1:9" ht="15">
      <c r="A83" s="201">
        <f t="shared" si="1"/>
        <v>76</v>
      </c>
      <c r="B83" s="216">
        <f>COUNTIF($D$1:D82,D83)+1</f>
        <v>9</v>
      </c>
      <c r="C83" s="202">
        <v>100</v>
      </c>
      <c r="D83" s="203" t="str">
        <f>VLOOKUP(C83,'Champ Classes'!A:B,2,FALSE)</f>
        <v>2WD-VT</v>
      </c>
      <c r="E83" s="204" t="str">
        <f>CONCATENATE(VLOOKUP(C83,Startlist!B:H,3,FALSE)," / ",VLOOKUP(C83,Startlist!B:H,4,FALSE))</f>
        <v>Martin Ploom / Karl-Aksel Junker</v>
      </c>
      <c r="F83" s="205" t="str">
        <f>VLOOKUP(C83,Startlist!B:F,5,FALSE)</f>
        <v>EST</v>
      </c>
      <c r="G83" s="204" t="str">
        <f>VLOOKUP(C83,Startlist!B:H,7,FALSE)</f>
        <v>BMW 318TI</v>
      </c>
      <c r="H83" s="204" t="str">
        <f>IF(VLOOKUP(C83,Startlist!B:H,6,FALSE)="","",VLOOKUP(C83,Startlist!B:H,6,FALSE))</f>
        <v>Martin Ploom</v>
      </c>
      <c r="I83" s="206" t="str">
        <f>IF(VLOOKUP(C83,Results!B:P,4,FALSE)=""," Retired",VLOOKUP(C83,Results!B:P,4,FALSE))</f>
        <v> 4.03,5</v>
      </c>
    </row>
    <row r="84" spans="1:9" ht="15">
      <c r="A84" s="201">
        <f t="shared" si="1"/>
        <v>77</v>
      </c>
      <c r="B84" s="216">
        <f>COUNTIF($D$1:D83,D84)+1</f>
        <v>9</v>
      </c>
      <c r="C84" s="202">
        <v>15</v>
      </c>
      <c r="D84" s="203" t="str">
        <f>VLOOKUP(C84,'Champ Classes'!A:B,2,FALSE)</f>
        <v>J16</v>
      </c>
      <c r="E84" s="204" t="str">
        <f>CONCATENATE(VLOOKUP(C84,Startlist!B:H,3,FALSE)," / ",VLOOKUP(C84,Startlist!B:H,4,FALSE))</f>
        <v>Kermo Müil / Aare Müil</v>
      </c>
      <c r="F84" s="205" t="str">
        <f>VLOOKUP(C84,Startlist!B:F,5,FALSE)</f>
        <v>EST</v>
      </c>
      <c r="G84" s="204" t="str">
        <f>VLOOKUP(C84,Startlist!B:H,7,FALSE)</f>
        <v>Lada Samara</v>
      </c>
      <c r="H84" s="204" t="str">
        <f>IF(VLOOKUP(C84,Startlist!B:H,6,FALSE)="","",VLOOKUP(C84,Startlist!B:H,6,FALSE))</f>
        <v>Märjamaa Rally Team</v>
      </c>
      <c r="I84" s="206" t="str">
        <f>IF(VLOOKUP(C84,Results!B:P,4,FALSE)=""," Retired",VLOOKUP(C84,Results!B:P,4,FALSE))</f>
        <v> 4.04,8</v>
      </c>
    </row>
    <row r="85" spans="1:9" ht="15">
      <c r="A85" s="201">
        <f t="shared" si="1"/>
        <v>78</v>
      </c>
      <c r="B85" s="216">
        <f>COUNTIF($D$1:D84,D85)+1</f>
        <v>10</v>
      </c>
      <c r="C85" s="202">
        <v>26</v>
      </c>
      <c r="D85" s="203" t="str">
        <f>VLOOKUP(C85,'Champ Classes'!A:B,2,FALSE)</f>
        <v>J16</v>
      </c>
      <c r="E85" s="204" t="str">
        <f>CONCATENATE(VLOOKUP(C85,Startlist!B:H,3,FALSE)," / ",VLOOKUP(C85,Startlist!B:H,4,FALSE))</f>
        <v>Jüri Jürisaar / Martin Tomson</v>
      </c>
      <c r="F85" s="205" t="str">
        <f>VLOOKUP(C85,Startlist!B:F,5,FALSE)</f>
        <v>EST</v>
      </c>
      <c r="G85" s="204" t="str">
        <f>VLOOKUP(C85,Startlist!B:H,7,FALSE)</f>
        <v>BMW 316</v>
      </c>
      <c r="H85" s="204" t="str">
        <f>IF(VLOOKUP(C85,Startlist!B:H,6,FALSE)="","",VLOOKUP(C85,Startlist!B:H,6,FALSE))</f>
        <v>Halinga Rally Team</v>
      </c>
      <c r="I85" s="206" t="str">
        <f>IF(VLOOKUP(C85,Results!B:P,4,FALSE)=""," Retired",VLOOKUP(C85,Results!B:P,4,FALSE))</f>
        <v> 4.05,3</v>
      </c>
    </row>
    <row r="86" spans="1:9" ht="15">
      <c r="A86" s="201">
        <f t="shared" si="1"/>
        <v>79</v>
      </c>
      <c r="B86" s="216">
        <f>COUNTIF($D$1:D85,D86)+1</f>
        <v>10</v>
      </c>
      <c r="C86" s="202">
        <v>101</v>
      </c>
      <c r="D86" s="203" t="str">
        <f>VLOOKUP(C86,'Champ Classes'!A:B,2,FALSE)</f>
        <v>2WD-VT</v>
      </c>
      <c r="E86" s="204" t="str">
        <f>CONCATENATE(VLOOKUP(C86,Startlist!B:H,3,FALSE)," / ",VLOOKUP(C86,Startlist!B:H,4,FALSE))</f>
        <v>Hardi Link / Morten Raamat</v>
      </c>
      <c r="F86" s="205" t="str">
        <f>VLOOKUP(C86,Startlist!B:F,5,FALSE)</f>
        <v>EST</v>
      </c>
      <c r="G86" s="204" t="str">
        <f>VLOOKUP(C86,Startlist!B:H,7,FALSE)</f>
        <v>BMW 318 IS</v>
      </c>
      <c r="H86" s="204" t="str">
        <f>IF(VLOOKUP(C86,Startlist!B:H,6,FALSE)="","",VLOOKUP(C86,Startlist!B:H,6,FALSE))</f>
        <v>Hardi Link</v>
      </c>
      <c r="I86" s="206" t="str">
        <f>IF(VLOOKUP(C86,Results!B:P,4,FALSE)=""," Retired",VLOOKUP(C86,Results!B:P,4,FALSE))</f>
        <v> 4.06,2</v>
      </c>
    </row>
    <row r="87" spans="1:9" ht="15">
      <c r="A87" s="201">
        <f t="shared" si="1"/>
        <v>80</v>
      </c>
      <c r="B87" s="216">
        <f>COUNTIF($D$1:D86,D87)+1</f>
        <v>14</v>
      </c>
      <c r="C87" s="202">
        <v>110</v>
      </c>
      <c r="D87" s="203" t="str">
        <f>VLOOKUP(C87,'Champ Classes'!A:B,2,FALSE)</f>
        <v>2WD-ST</v>
      </c>
      <c r="E87" s="204" t="str">
        <f>CONCATENATE(VLOOKUP(C87,Startlist!B:H,3,FALSE)," / ",VLOOKUP(C87,Startlist!B:H,4,FALSE))</f>
        <v>Jaagup Maidla / Sten Hendrik Killak</v>
      </c>
      <c r="F87" s="205" t="str">
        <f>VLOOKUP(C87,Startlist!B:F,5,FALSE)</f>
        <v>EST</v>
      </c>
      <c r="G87" s="204" t="str">
        <f>VLOOKUP(C87,Startlist!B:H,7,FALSE)</f>
        <v>BMW 316I</v>
      </c>
      <c r="H87" s="204" t="str">
        <f>IF(VLOOKUP(C87,Startlist!B:H,6,FALSE)="","",VLOOKUP(C87,Startlist!B:H,6,FALSE))</f>
        <v>JMRacing</v>
      </c>
      <c r="I87" s="206" t="str">
        <f>IF(VLOOKUP(C87,Results!B:P,4,FALSE)=""," Retired",VLOOKUP(C87,Results!B:P,4,FALSE))</f>
        <v> 4.06,2</v>
      </c>
    </row>
    <row r="88" spans="1:9" ht="15">
      <c r="A88" s="201">
        <f t="shared" si="1"/>
        <v>81</v>
      </c>
      <c r="B88" s="216">
        <f>COUNTIF($D$1:D87,D88)+1</f>
        <v>15</v>
      </c>
      <c r="C88" s="202">
        <v>47</v>
      </c>
      <c r="D88" s="203" t="str">
        <f>VLOOKUP(C88,'Champ Classes'!A:B,2,FALSE)</f>
        <v>2WD-ST</v>
      </c>
      <c r="E88" s="204" t="str">
        <f>CONCATENATE(VLOOKUP(C88,Startlist!B:H,3,FALSE)," / ",VLOOKUP(C88,Startlist!B:H,4,FALSE))</f>
        <v>Harold Vilson / Margo Mitt</v>
      </c>
      <c r="F88" s="205" t="str">
        <f>VLOOKUP(C88,Startlist!B:F,5,FALSE)</f>
        <v>EST</v>
      </c>
      <c r="G88" s="204" t="str">
        <f>VLOOKUP(C88,Startlist!B:H,7,FALSE)</f>
        <v>BMW 323</v>
      </c>
      <c r="H88" s="204" t="str">
        <f>IF(VLOOKUP(C88,Startlist!B:H,6,FALSE)="","",VLOOKUP(C88,Startlist!B:H,6,FALSE))</f>
        <v>WKND Racing</v>
      </c>
      <c r="I88" s="206" t="str">
        <f>IF(VLOOKUP(C88,Results!B:P,4,FALSE)=""," Retired",VLOOKUP(C88,Results!B:P,4,FALSE))</f>
        <v> 4.06,4</v>
      </c>
    </row>
    <row r="89" spans="1:9" ht="15">
      <c r="A89" s="201">
        <f t="shared" si="1"/>
        <v>82</v>
      </c>
      <c r="B89" s="216">
        <f>COUNTIF($D$1:D88,D89)+1</f>
        <v>7</v>
      </c>
      <c r="C89" s="202">
        <v>116</v>
      </c>
      <c r="D89" s="203" t="str">
        <f>VLOOKUP(C89,'Champ Classes'!A:B,2,FALSE)</f>
        <v>SU</v>
      </c>
      <c r="E89" s="204" t="str">
        <f>CONCATENATE(VLOOKUP(C89,Startlist!B:H,3,FALSE)," / ",VLOOKUP(C89,Startlist!B:H,4,FALSE))</f>
        <v>Indrek Mäestu / Imre Jelle</v>
      </c>
      <c r="F89" s="205" t="str">
        <f>VLOOKUP(C89,Startlist!B:F,5,FALSE)</f>
        <v>EST</v>
      </c>
      <c r="G89" s="204" t="str">
        <f>VLOOKUP(C89,Startlist!B:H,7,FALSE)</f>
        <v>Vaz 2105</v>
      </c>
      <c r="H89" s="204">
        <f>IF(VLOOKUP(C89,Startlist!B:H,6,FALSE)="","",VLOOKUP(C89,Startlist!B:H,6,FALSE))</f>
      </c>
      <c r="I89" s="206" t="str">
        <f>IF(VLOOKUP(C89,Results!B:P,4,FALSE)=""," Retired",VLOOKUP(C89,Results!B:P,4,FALSE))</f>
        <v> 4.07,5</v>
      </c>
    </row>
    <row r="90" spans="1:9" ht="15">
      <c r="A90" s="201">
        <f t="shared" si="1"/>
        <v>83</v>
      </c>
      <c r="B90" s="216">
        <f>COUNTIF($D$1:D89,D90)+1</f>
        <v>11</v>
      </c>
      <c r="C90" s="202">
        <v>12</v>
      </c>
      <c r="D90" s="203" t="str">
        <f>VLOOKUP(C90,'Champ Classes'!A:B,2,FALSE)</f>
        <v>J16</v>
      </c>
      <c r="E90" s="204" t="str">
        <f>CONCATENATE(VLOOKUP(C90,Startlist!B:H,3,FALSE)," / ",VLOOKUP(C90,Startlist!B:H,4,FALSE))</f>
        <v>Sebastian Kupri / Roman Sokolov</v>
      </c>
      <c r="F90" s="205" t="str">
        <f>VLOOKUP(C90,Startlist!B:F,5,FALSE)</f>
        <v>EST</v>
      </c>
      <c r="G90" s="204" t="str">
        <f>VLOOKUP(C90,Startlist!B:H,7,FALSE)</f>
        <v>Honda Civic</v>
      </c>
      <c r="H90" s="204" t="str">
        <f>IF(VLOOKUP(C90,Startlist!B:H,6,FALSE)="","",VLOOKUP(C90,Startlist!B:H,6,FALSE))</f>
        <v>Vallo n</v>
      </c>
      <c r="I90" s="206" t="str">
        <f>IF(VLOOKUP(C90,Results!B:P,4,FALSE)=""," Retired",VLOOKUP(C90,Results!B:P,4,FALSE))</f>
        <v> 4.07,7</v>
      </c>
    </row>
    <row r="91" spans="1:9" ht="15">
      <c r="A91" s="201">
        <f t="shared" si="1"/>
        <v>84</v>
      </c>
      <c r="B91" s="216">
        <f>COUNTIF($D$1:D90,D91)+1</f>
        <v>11</v>
      </c>
      <c r="C91" s="202">
        <v>107</v>
      </c>
      <c r="D91" s="203" t="str">
        <f>VLOOKUP(C91,'Champ Classes'!A:B,2,FALSE)</f>
        <v>2WD-VT</v>
      </c>
      <c r="E91" s="204" t="str">
        <f>CONCATENATE(VLOOKUP(C91,Startlist!B:H,3,FALSE)," / ",VLOOKUP(C91,Startlist!B:H,4,FALSE))</f>
        <v>Helar Arge / Rainer Vassiljev</v>
      </c>
      <c r="F91" s="205" t="str">
        <f>VLOOKUP(C91,Startlist!B:F,5,FALSE)</f>
        <v>EST</v>
      </c>
      <c r="G91" s="204" t="str">
        <f>VLOOKUP(C91,Startlist!B:H,7,FALSE)</f>
        <v>BMW 318 IS</v>
      </c>
      <c r="H91" s="204" t="str">
        <f>IF(VLOOKUP(C91,Startlist!B:H,6,FALSE)="","",VLOOKUP(C91,Startlist!B:H,6,FALSE))</f>
        <v>WKND Racing</v>
      </c>
      <c r="I91" s="206" t="str">
        <f>IF(VLOOKUP(C91,Results!B:P,4,FALSE)=""," Retired",VLOOKUP(C91,Results!B:P,4,FALSE))</f>
        <v> 4.07,7</v>
      </c>
    </row>
    <row r="92" spans="1:9" ht="15">
      <c r="A92" s="201">
        <f t="shared" si="1"/>
        <v>85</v>
      </c>
      <c r="B92" s="216">
        <f>COUNTIF($D$1:D91,D92)+1</f>
        <v>12</v>
      </c>
      <c r="C92" s="202">
        <v>20</v>
      </c>
      <c r="D92" s="203" t="str">
        <f>VLOOKUP(C92,'Champ Classes'!A:B,2,FALSE)</f>
        <v>J16</v>
      </c>
      <c r="E92" s="204" t="str">
        <f>CONCATENATE(VLOOKUP(C92,Startlist!B:H,3,FALSE)," / ",VLOOKUP(C92,Startlist!B:H,4,FALSE))</f>
        <v>Kaspar Kaasik / Ats Pärn</v>
      </c>
      <c r="F92" s="205" t="str">
        <f>VLOOKUP(C92,Startlist!B:F,5,FALSE)</f>
        <v>EST</v>
      </c>
      <c r="G92" s="204" t="str">
        <f>VLOOKUP(C92,Startlist!B:H,7,FALSE)</f>
        <v>Ford Fiesta</v>
      </c>
      <c r="H92" s="204" t="str">
        <f>IF(VLOOKUP(C92,Startlist!B:H,6,FALSE)="","",VLOOKUP(C92,Startlist!B:H,6,FALSE))</f>
        <v>TLK Racing</v>
      </c>
      <c r="I92" s="206" t="str">
        <f>IF(VLOOKUP(C92,Results!B:P,4,FALSE)=""," Retired",VLOOKUP(C92,Results!B:P,4,FALSE))</f>
        <v> 4.07,8</v>
      </c>
    </row>
    <row r="93" spans="1:9" ht="15">
      <c r="A93" s="201">
        <f t="shared" si="1"/>
        <v>86</v>
      </c>
      <c r="B93" s="216">
        <f>COUNTIF($D$1:D92,D93)+1</f>
        <v>8</v>
      </c>
      <c r="C93" s="202">
        <v>122</v>
      </c>
      <c r="D93" s="203" t="str">
        <f>VLOOKUP(C93,'Champ Classes'!A:B,2,FALSE)</f>
        <v>SU</v>
      </c>
      <c r="E93" s="204" t="str">
        <f>CONCATENATE(VLOOKUP(C93,Startlist!B:H,3,FALSE)," / ",VLOOKUP(C93,Startlist!B:H,4,FALSE))</f>
        <v>Tannar Valbrit / Tarvo Põlma</v>
      </c>
      <c r="F93" s="205" t="str">
        <f>VLOOKUP(C93,Startlist!B:F,5,FALSE)</f>
        <v>EST</v>
      </c>
      <c r="G93" s="204" t="str">
        <f>VLOOKUP(C93,Startlist!B:H,7,FALSE)</f>
        <v>Vaz 21053</v>
      </c>
      <c r="H93" s="204" t="str">
        <f>IF(VLOOKUP(C93,Startlist!B:H,6,FALSE)="","",VLOOKUP(C93,Startlist!B:H,6,FALSE))</f>
        <v>Tannar Valbrit</v>
      </c>
      <c r="I93" s="206" t="str">
        <f>IF(VLOOKUP(C93,Results!B:P,4,FALSE)=""," Retired",VLOOKUP(C93,Results!B:P,4,FALSE))</f>
        <v> 4.08,0</v>
      </c>
    </row>
    <row r="94" spans="1:9" ht="15">
      <c r="A94" s="201">
        <f t="shared" si="1"/>
        <v>87</v>
      </c>
      <c r="B94" s="216">
        <f>COUNTIF($D$1:D93,D94)+1</f>
        <v>16</v>
      </c>
      <c r="C94" s="202">
        <v>136</v>
      </c>
      <c r="D94" s="203" t="str">
        <f>VLOOKUP(C94,'Champ Classes'!A:B,2,FALSE)</f>
        <v>2WD-ST</v>
      </c>
      <c r="E94" s="204" t="str">
        <f>CONCATENATE(VLOOKUP(C94,Startlist!B:H,3,FALSE)," / ",VLOOKUP(C94,Startlist!B:H,4,FALSE))</f>
        <v>Neddy-Martin Toom / Ivo Naan</v>
      </c>
      <c r="F94" s="205" t="str">
        <f>VLOOKUP(C94,Startlist!B:F,5,FALSE)</f>
        <v>EST</v>
      </c>
      <c r="G94" s="204" t="str">
        <f>VLOOKUP(C94,Startlist!B:H,7,FALSE)</f>
        <v>BMW 328</v>
      </c>
      <c r="H94" s="204" t="str">
        <f>IF(VLOOKUP(C94,Startlist!B:H,6,FALSE)="","",VLOOKUP(C94,Startlist!B:H,6,FALSE))</f>
        <v>Murakas Racing</v>
      </c>
      <c r="I94" s="206" t="str">
        <f>IF(VLOOKUP(C94,Results!B:P,4,FALSE)=""," Retired",VLOOKUP(C94,Results!B:P,4,FALSE))</f>
        <v> 4.08,1</v>
      </c>
    </row>
    <row r="95" spans="1:9" ht="15">
      <c r="A95" s="201">
        <f t="shared" si="1"/>
        <v>88</v>
      </c>
      <c r="B95" s="216">
        <f>COUNTIF($D$1:D94,D95)+1</f>
        <v>17</v>
      </c>
      <c r="C95" s="202">
        <v>54</v>
      </c>
      <c r="D95" s="203" t="str">
        <f>VLOOKUP(C95,'Champ Classes'!A:B,2,FALSE)</f>
        <v>2WD-ST</v>
      </c>
      <c r="E95" s="204" t="str">
        <f>CONCATENATE(VLOOKUP(C95,Startlist!B:H,3,FALSE)," / ",VLOOKUP(C95,Startlist!B:H,4,FALSE))</f>
        <v>Kristen Volkov / Erki Eksin</v>
      </c>
      <c r="F95" s="205" t="str">
        <f>VLOOKUP(C95,Startlist!B:F,5,FALSE)</f>
        <v>EST</v>
      </c>
      <c r="G95" s="204" t="str">
        <f>VLOOKUP(C95,Startlist!B:H,7,FALSE)</f>
        <v>BMW 323</v>
      </c>
      <c r="H95" s="204" t="str">
        <f>IF(VLOOKUP(C95,Startlist!B:H,6,FALSE)="","",VLOOKUP(C95,Startlist!B:H,6,FALSE))</f>
        <v>Kristen Volkov</v>
      </c>
      <c r="I95" s="206" t="str">
        <f>IF(VLOOKUP(C95,Results!B:P,4,FALSE)=""," Retired",VLOOKUP(C95,Results!B:P,4,FALSE))</f>
        <v> 4.08,6</v>
      </c>
    </row>
    <row r="96" spans="1:9" ht="15">
      <c r="A96" s="201">
        <f t="shared" si="1"/>
        <v>89</v>
      </c>
      <c r="B96" s="216">
        <f>COUNTIF($D$1:D95,D96)+1</f>
        <v>13</v>
      </c>
      <c r="C96" s="202">
        <v>16</v>
      </c>
      <c r="D96" s="203" t="str">
        <f>VLOOKUP(C96,'Champ Classes'!A:B,2,FALSE)</f>
        <v>J16</v>
      </c>
      <c r="E96" s="204" t="str">
        <f>CONCATENATE(VLOOKUP(C96,Startlist!B:H,3,FALSE)," / ",VLOOKUP(C96,Startlist!B:H,4,FALSE))</f>
        <v>Sebastian Kukk / Argo Kukk</v>
      </c>
      <c r="F96" s="205" t="str">
        <f>VLOOKUP(C96,Startlist!B:F,5,FALSE)</f>
        <v>EST</v>
      </c>
      <c r="G96" s="204" t="str">
        <f>VLOOKUP(C96,Startlist!B:H,7,FALSE)</f>
        <v>Ford Fiesta</v>
      </c>
      <c r="H96" s="204" t="str">
        <f>IF(VLOOKUP(C96,Startlist!B:H,6,FALSE)="","",VLOOKUP(C96,Startlist!B:H,6,FALSE))</f>
        <v>ProVan Motorsport</v>
      </c>
      <c r="I96" s="206" t="str">
        <f>IF(VLOOKUP(C96,Results!B:P,4,FALSE)=""," Retired",VLOOKUP(C96,Results!B:P,4,FALSE))</f>
        <v> 4.08,7</v>
      </c>
    </row>
    <row r="97" spans="1:9" ht="15">
      <c r="A97" s="201">
        <f t="shared" si="1"/>
        <v>90</v>
      </c>
      <c r="B97" s="216">
        <f>COUNTIF($D$1:D96,D97)+1</f>
        <v>14</v>
      </c>
      <c r="C97" s="202">
        <v>1</v>
      </c>
      <c r="D97" s="203" t="str">
        <f>VLOOKUP(C97,'Champ Classes'!A:B,2,FALSE)</f>
        <v>J16</v>
      </c>
      <c r="E97" s="204" t="str">
        <f>CONCATENATE(VLOOKUP(C97,Startlist!B:H,3,FALSE)," / ",VLOOKUP(C97,Startlist!B:H,4,FALSE))</f>
        <v>Mattias Holtsmann / Priit Holtsmann</v>
      </c>
      <c r="F97" s="205" t="str">
        <f>VLOOKUP(C97,Startlist!B:F,5,FALSE)</f>
        <v>EST</v>
      </c>
      <c r="G97" s="204" t="str">
        <f>VLOOKUP(C97,Startlist!B:H,7,FALSE)</f>
        <v>Citroen C2</v>
      </c>
      <c r="H97" s="204" t="str">
        <f>IF(VLOOKUP(C97,Startlist!B:H,6,FALSE)="","",VLOOKUP(C97,Startlist!B:H,6,FALSE))</f>
        <v>Mattias Holtsmann</v>
      </c>
      <c r="I97" s="206" t="str">
        <f>IF(VLOOKUP(C97,Results!B:P,4,FALSE)=""," Retired",VLOOKUP(C97,Results!B:P,4,FALSE))</f>
        <v> 4.08,9</v>
      </c>
    </row>
    <row r="98" spans="1:9" ht="15">
      <c r="A98" s="201">
        <f t="shared" si="1"/>
        <v>91</v>
      </c>
      <c r="B98" s="216">
        <f>COUNTIF($D$1:D97,D98)+1</f>
        <v>18</v>
      </c>
      <c r="C98" s="202">
        <v>138</v>
      </c>
      <c r="D98" s="203" t="str">
        <f>VLOOKUP(C98,'Champ Classes'!A:B,2,FALSE)</f>
        <v>2WD-ST</v>
      </c>
      <c r="E98" s="204" t="str">
        <f>CONCATENATE(VLOOKUP(C98,Startlist!B:H,3,FALSE)," / ",VLOOKUP(C98,Startlist!B:H,4,FALSE))</f>
        <v>Alvar Udu / Lauri Varblas</v>
      </c>
      <c r="F98" s="205" t="str">
        <f>VLOOKUP(C98,Startlist!B:F,5,FALSE)</f>
        <v>EST</v>
      </c>
      <c r="G98" s="204" t="str">
        <f>VLOOKUP(C98,Startlist!B:H,7,FALSE)</f>
        <v>BMW 323</v>
      </c>
      <c r="H98" s="204" t="str">
        <f>IF(VLOOKUP(C98,Startlist!B:H,6,FALSE)="","",VLOOKUP(C98,Startlist!B:H,6,FALSE))</f>
        <v>Alvar Udu</v>
      </c>
      <c r="I98" s="206" t="str">
        <f>IF(VLOOKUP(C98,Results!B:P,4,FALSE)=""," Retired",VLOOKUP(C98,Results!B:P,4,FALSE))</f>
        <v> 4.09,1</v>
      </c>
    </row>
    <row r="99" spans="1:9" ht="15">
      <c r="A99" s="201">
        <f t="shared" si="1"/>
        <v>92</v>
      </c>
      <c r="B99" s="216">
        <f>COUNTIF($D$1:D98,D99)+1</f>
        <v>15</v>
      </c>
      <c r="C99" s="202">
        <v>18</v>
      </c>
      <c r="D99" s="203" t="str">
        <f>VLOOKUP(C99,'Champ Classes'!A:B,2,FALSE)</f>
        <v>J16</v>
      </c>
      <c r="E99" s="204" t="str">
        <f>CONCATENATE(VLOOKUP(C99,Startlist!B:H,3,FALSE)," / ",VLOOKUP(C99,Startlist!B:H,4,FALSE))</f>
        <v>Romet Reimal / Inga Reimal</v>
      </c>
      <c r="F99" s="205" t="str">
        <f>VLOOKUP(C99,Startlist!B:F,5,FALSE)</f>
        <v>EST</v>
      </c>
      <c r="G99" s="204" t="str">
        <f>VLOOKUP(C99,Startlist!B:H,7,FALSE)</f>
        <v>Citroen C2</v>
      </c>
      <c r="H99" s="204" t="str">
        <f>IF(VLOOKUP(C99,Startlist!B:H,6,FALSE)="","",VLOOKUP(C99,Startlist!B:H,6,FALSE))</f>
        <v>Thule Motorsport</v>
      </c>
      <c r="I99" s="206" t="str">
        <f>IF(VLOOKUP(C99,Results!B:P,4,FALSE)=""," Retired",VLOOKUP(C99,Results!B:P,4,FALSE))</f>
        <v> 4.09,3</v>
      </c>
    </row>
    <row r="100" spans="1:9" ht="15">
      <c r="A100" s="201">
        <f t="shared" si="1"/>
        <v>93</v>
      </c>
      <c r="B100" s="216">
        <f>COUNTIF($D$1:D99,D100)+1</f>
        <v>12</v>
      </c>
      <c r="C100" s="202">
        <v>130</v>
      </c>
      <c r="D100" s="203" t="str">
        <f>VLOOKUP(C100,'Champ Classes'!A:B,2,FALSE)</f>
        <v>2WD-VT</v>
      </c>
      <c r="E100" s="204" t="str">
        <f>CONCATENATE(VLOOKUP(C100,Startlist!B:H,3,FALSE)," / ",VLOOKUP(C100,Startlist!B:H,4,FALSE))</f>
        <v>Siim Juss / Gerdi Guljajev</v>
      </c>
      <c r="F100" s="205" t="str">
        <f>VLOOKUP(C100,Startlist!B:F,5,FALSE)</f>
        <v>EST</v>
      </c>
      <c r="G100" s="204" t="str">
        <f>VLOOKUP(C100,Startlist!B:H,7,FALSE)</f>
        <v>BMW 316</v>
      </c>
      <c r="H100" s="204" t="str">
        <f>IF(VLOOKUP(C100,Startlist!B:H,6,FALSE)="","",VLOOKUP(C100,Startlist!B:H,6,FALSE))</f>
        <v>Angry Orange Autod</v>
      </c>
      <c r="I100" s="206" t="str">
        <f>IF(VLOOKUP(C100,Results!B:P,4,FALSE)=""," Retired",VLOOKUP(C100,Results!B:P,4,FALSE))</f>
        <v> 4.09,5</v>
      </c>
    </row>
    <row r="101" spans="1:9" ht="15">
      <c r="A101" s="201">
        <f t="shared" si="1"/>
        <v>94</v>
      </c>
      <c r="B101" s="216">
        <f>COUNTIF($D$1:D100,D101)+1</f>
        <v>2</v>
      </c>
      <c r="C101" s="202">
        <v>113</v>
      </c>
      <c r="D101" s="203" t="str">
        <f>VLOOKUP(C101,'Champ Classes'!A:B,2,FALSE)</f>
        <v>Naised</v>
      </c>
      <c r="E101" s="204" t="str">
        <f>CONCATENATE(VLOOKUP(C101,Startlist!B:H,3,FALSE)," / ",VLOOKUP(C101,Startlist!B:H,4,FALSE))</f>
        <v>Aira Lepp / Aneta Liik</v>
      </c>
      <c r="F101" s="205" t="str">
        <f>VLOOKUP(C101,Startlist!B:F,5,FALSE)</f>
        <v>EST</v>
      </c>
      <c r="G101" s="204" t="str">
        <f>VLOOKUP(C101,Startlist!B:H,7,FALSE)</f>
        <v>Nissan Sunny</v>
      </c>
      <c r="H101" s="204" t="str">
        <f>IF(VLOOKUP(C101,Startlist!B:H,6,FALSE)="","",VLOOKUP(C101,Startlist!B:H,6,FALSE))</f>
        <v>Thule Motorsport</v>
      </c>
      <c r="I101" s="206" t="str">
        <f>IF(VLOOKUP(C101,Results!B:P,4,FALSE)=""," Retired",VLOOKUP(C101,Results!B:P,4,FALSE))</f>
        <v> 4.10,1</v>
      </c>
    </row>
    <row r="102" spans="1:9" ht="15">
      <c r="A102" s="201">
        <f t="shared" si="1"/>
        <v>95</v>
      </c>
      <c r="B102" s="216">
        <f>COUNTIF($D$1:D101,D102)+1</f>
        <v>3</v>
      </c>
      <c r="C102" s="202">
        <v>146</v>
      </c>
      <c r="D102" s="203" t="str">
        <f>VLOOKUP(C102,'Champ Classes'!A:B,2,FALSE)</f>
        <v>2WD-Sport</v>
      </c>
      <c r="E102" s="204" t="str">
        <f>CONCATENATE(VLOOKUP(C102,Startlist!B:H,3,FALSE)," / ",VLOOKUP(C102,Startlist!B:H,4,FALSE))</f>
        <v>Antti Tooming / Kaire Lusti</v>
      </c>
      <c r="F102" s="205" t="str">
        <f>VLOOKUP(C102,Startlist!B:F,5,FALSE)</f>
        <v>EST</v>
      </c>
      <c r="G102" s="204" t="str">
        <f>VLOOKUP(C102,Startlist!B:H,7,FALSE)</f>
        <v>BMW 330I</v>
      </c>
      <c r="H102" s="204" t="str">
        <f>IF(VLOOKUP(C102,Startlist!B:H,6,FALSE)="","",VLOOKUP(C102,Startlist!B:H,6,FALSE))</f>
        <v>Antti Tooming</v>
      </c>
      <c r="I102" s="206" t="str">
        <f>IF(VLOOKUP(C102,Results!B:P,4,FALSE)=""," Retired",VLOOKUP(C102,Results!B:P,4,FALSE))</f>
        <v> 4.10,8</v>
      </c>
    </row>
    <row r="103" spans="1:9" ht="15">
      <c r="A103" s="201">
        <f aca="true" t="shared" si="2" ref="A103:A120">A102+1</f>
        <v>96</v>
      </c>
      <c r="B103" s="216">
        <f>COUNTIF($D$1:D102,D103)+1</f>
        <v>13</v>
      </c>
      <c r="C103" s="202">
        <v>129</v>
      </c>
      <c r="D103" s="203" t="str">
        <f>VLOOKUP(C103,'Champ Classes'!A:B,2,FALSE)</f>
        <v>2WD-VT</v>
      </c>
      <c r="E103" s="204" t="str">
        <f>CONCATENATE(VLOOKUP(C103,Startlist!B:H,3,FALSE)," / ",VLOOKUP(C103,Startlist!B:H,4,FALSE))</f>
        <v>Siim Reede / Mati Volmsen</v>
      </c>
      <c r="F103" s="205" t="str">
        <f>VLOOKUP(C103,Startlist!B:F,5,FALSE)</f>
        <v>EST</v>
      </c>
      <c r="G103" s="204" t="str">
        <f>VLOOKUP(C103,Startlist!B:H,7,FALSE)</f>
        <v>BMW 316I</v>
      </c>
      <c r="H103" s="204" t="str">
        <f>IF(VLOOKUP(C103,Startlist!B:H,6,FALSE)="","",VLOOKUP(C103,Startlist!B:H,6,FALSE))</f>
        <v>Siim Reede</v>
      </c>
      <c r="I103" s="206" t="str">
        <f>IF(VLOOKUP(C103,Results!B:P,4,FALSE)=""," Retired",VLOOKUP(C103,Results!B:P,4,FALSE))</f>
        <v> 4.12,0</v>
      </c>
    </row>
    <row r="104" spans="1:9" ht="15">
      <c r="A104" s="201">
        <f t="shared" si="2"/>
        <v>97</v>
      </c>
      <c r="B104" s="216">
        <f>COUNTIF($D$1:D103,D104)+1</f>
        <v>8</v>
      </c>
      <c r="C104" s="202">
        <v>114</v>
      </c>
      <c r="D104" s="203" t="str">
        <f>VLOOKUP(C104,'Champ Classes'!A:B,2,FALSE)</f>
        <v>2WD-VE</v>
      </c>
      <c r="E104" s="204" t="str">
        <f>CONCATENATE(VLOOKUP(C104,Startlist!B:H,3,FALSE)," / ",VLOOKUP(C104,Startlist!B:H,4,FALSE))</f>
        <v>Kaido Märss / Kaido Märss</v>
      </c>
      <c r="F104" s="205" t="str">
        <f>VLOOKUP(C104,Startlist!B:F,5,FALSE)</f>
        <v>EST</v>
      </c>
      <c r="G104" s="204" t="str">
        <f>VLOOKUP(C104,Startlist!B:H,7,FALSE)</f>
        <v>Volkswagen Golf</v>
      </c>
      <c r="H104" s="204" t="str">
        <f>IF(VLOOKUP(C104,Startlist!B:H,6,FALSE)="","",VLOOKUP(C104,Startlist!B:H,6,FALSE))</f>
        <v>Kaido Märss</v>
      </c>
      <c r="I104" s="206" t="str">
        <f>IF(VLOOKUP(C104,Results!B:P,4,FALSE)=""," Retired",VLOOKUP(C104,Results!B:P,4,FALSE))</f>
        <v> 4.12,3</v>
      </c>
    </row>
    <row r="105" spans="1:9" ht="15">
      <c r="A105" s="201">
        <f t="shared" si="2"/>
        <v>98</v>
      </c>
      <c r="B105" s="216">
        <f>COUNTIF($D$1:D104,D105)+1</f>
        <v>16</v>
      </c>
      <c r="C105" s="202">
        <v>9</v>
      </c>
      <c r="D105" s="203" t="str">
        <f>VLOOKUP(C105,'Champ Classes'!A:B,2,FALSE)</f>
        <v>J16</v>
      </c>
      <c r="E105" s="204" t="str">
        <f>CONCATENATE(VLOOKUP(C105,Startlist!B:H,3,FALSE)," / ",VLOOKUP(C105,Startlist!B:H,4,FALSE))</f>
        <v>Sander Mõik / Raigo Reimal</v>
      </c>
      <c r="F105" s="205" t="str">
        <f>VLOOKUP(C105,Startlist!B:F,5,FALSE)</f>
        <v>EST</v>
      </c>
      <c r="G105" s="204" t="str">
        <f>VLOOKUP(C105,Startlist!B:H,7,FALSE)</f>
        <v>Ford Fiesta</v>
      </c>
      <c r="H105" s="204" t="str">
        <f>IF(VLOOKUP(C105,Startlist!B:H,6,FALSE)="","",VLOOKUP(C105,Startlist!B:H,6,FALSE))</f>
        <v>HT Motorsport</v>
      </c>
      <c r="I105" s="206" t="str">
        <f>IF(VLOOKUP(C105,Results!B:P,4,FALSE)=""," Retired",VLOOKUP(C105,Results!B:P,4,FALSE))</f>
        <v> 4.13,7</v>
      </c>
    </row>
    <row r="106" spans="1:9" ht="15">
      <c r="A106" s="201">
        <f t="shared" si="2"/>
        <v>99</v>
      </c>
      <c r="B106" s="216">
        <f>COUNTIF($D$1:D105,D106)+1</f>
        <v>17</v>
      </c>
      <c r="C106" s="202">
        <v>5</v>
      </c>
      <c r="D106" s="203" t="str">
        <f>VLOOKUP(C106,'Champ Classes'!A:B,2,FALSE)</f>
        <v>J16</v>
      </c>
      <c r="E106" s="204" t="str">
        <f>CONCATENATE(VLOOKUP(C106,Startlist!B:H,3,FALSE)," / ",VLOOKUP(C106,Startlist!B:H,4,FALSE))</f>
        <v>Taavi Metsmaa / Sten Voojärv</v>
      </c>
      <c r="F106" s="205" t="str">
        <f>VLOOKUP(C106,Startlist!B:F,5,FALSE)</f>
        <v>EST</v>
      </c>
      <c r="G106" s="204" t="str">
        <f>VLOOKUP(C106,Startlist!B:H,7,FALSE)</f>
        <v>Ford Fiesta</v>
      </c>
      <c r="H106" s="204" t="str">
        <f>IF(VLOOKUP(C106,Startlist!B:H,6,FALSE)="","",VLOOKUP(C106,Startlist!B:H,6,FALSE))</f>
        <v>Uno Metsmaa</v>
      </c>
      <c r="I106" s="206" t="str">
        <f>IF(VLOOKUP(C106,Results!B:P,4,FALSE)=""," Retired",VLOOKUP(C106,Results!B:P,4,FALSE))</f>
        <v> 4.14,8</v>
      </c>
    </row>
    <row r="107" spans="1:9" ht="15">
      <c r="A107" s="201">
        <f t="shared" si="2"/>
        <v>100</v>
      </c>
      <c r="B107" s="216">
        <f>COUNTIF($D$1:D106,D107)+1</f>
        <v>4</v>
      </c>
      <c r="C107" s="202">
        <v>145</v>
      </c>
      <c r="D107" s="203" t="str">
        <f>VLOOKUP(C107,'Champ Classes'!A:B,2,FALSE)</f>
        <v>2WD-Sport</v>
      </c>
      <c r="E107" s="204" t="str">
        <f>CONCATENATE(VLOOKUP(C107,Startlist!B:H,3,FALSE)," / ",VLOOKUP(C107,Startlist!B:H,4,FALSE))</f>
        <v>Rain Kuuskmann / Karol Pert</v>
      </c>
      <c r="F107" s="205" t="str">
        <f>VLOOKUP(C107,Startlist!B:F,5,FALSE)</f>
        <v>EST</v>
      </c>
      <c r="G107" s="204" t="str">
        <f>VLOOKUP(C107,Startlist!B:H,7,FALSE)</f>
        <v>BMW 316</v>
      </c>
      <c r="H107" s="204" t="str">
        <f>IF(VLOOKUP(C107,Startlist!B:H,6,FALSE)="","",VLOOKUP(C107,Startlist!B:H,6,FALSE))</f>
        <v>Kaur Motorsport</v>
      </c>
      <c r="I107" s="206" t="str">
        <f>IF(VLOOKUP(C107,Results!B:P,4,FALSE)=""," Retired",VLOOKUP(C107,Results!B:P,4,FALSE))</f>
        <v> 4.15,6</v>
      </c>
    </row>
    <row r="108" spans="1:9" ht="15">
      <c r="A108" s="201">
        <f t="shared" si="2"/>
        <v>101</v>
      </c>
      <c r="B108" s="216">
        <f>COUNTIF($D$1:D107,D108)+1</f>
        <v>18</v>
      </c>
      <c r="C108" s="202">
        <v>11</v>
      </c>
      <c r="D108" s="203" t="str">
        <f>VLOOKUP(C108,'Champ Classes'!A:B,2,FALSE)</f>
        <v>J16</v>
      </c>
      <c r="E108" s="204" t="str">
        <f>CONCATENATE(VLOOKUP(C108,Startlist!B:H,3,FALSE)," / ",VLOOKUP(C108,Startlist!B:H,4,FALSE))</f>
        <v>Rasmus Rauk / Neeme Koppel</v>
      </c>
      <c r="F108" s="205" t="str">
        <f>VLOOKUP(C108,Startlist!B:F,5,FALSE)</f>
        <v>EST</v>
      </c>
      <c r="G108" s="204" t="str">
        <f>VLOOKUP(C108,Startlist!B:H,7,FALSE)</f>
        <v>Nissan Sunny</v>
      </c>
      <c r="H108" s="204" t="str">
        <f>IF(VLOOKUP(C108,Startlist!B:H,6,FALSE)="","",VLOOKUP(C108,Startlist!B:H,6,FALSE))</f>
        <v>Thule Motorsport</v>
      </c>
      <c r="I108" s="206" t="str">
        <f>IF(VLOOKUP(C108,Results!B:P,4,FALSE)=""," Retired",VLOOKUP(C108,Results!B:P,4,FALSE))</f>
        <v> 4.15,7</v>
      </c>
    </row>
    <row r="109" spans="1:9" ht="15">
      <c r="A109" s="201">
        <f t="shared" si="2"/>
        <v>102</v>
      </c>
      <c r="B109" s="216">
        <f>COUNTIF($D$1:D108,D109)+1</f>
        <v>9</v>
      </c>
      <c r="C109" s="202">
        <v>106</v>
      </c>
      <c r="D109" s="203" t="str">
        <f>VLOOKUP(C109,'Champ Classes'!A:B,2,FALSE)</f>
        <v>SU</v>
      </c>
      <c r="E109" s="204" t="str">
        <f>CONCATENATE(VLOOKUP(C109,Startlist!B:H,3,FALSE)," / ",VLOOKUP(C109,Startlist!B:H,4,FALSE))</f>
        <v>Martin Jaanus / Martin Tamm</v>
      </c>
      <c r="F109" s="205" t="str">
        <f>VLOOKUP(C109,Startlist!B:F,5,FALSE)</f>
        <v>EST</v>
      </c>
      <c r="G109" s="204" t="str">
        <f>VLOOKUP(C109,Startlist!B:H,7,FALSE)</f>
        <v>Vaz 2101</v>
      </c>
      <c r="H109" s="204" t="str">
        <f>IF(VLOOKUP(C109,Startlist!B:H,6,FALSE)="","",VLOOKUP(C109,Startlist!B:H,6,FALSE))</f>
        <v>CMK Racing Team</v>
      </c>
      <c r="I109" s="206" t="str">
        <f>IF(VLOOKUP(C109,Results!B:P,4,FALSE)=""," Retired",VLOOKUP(C109,Results!B:P,4,FALSE))</f>
        <v> 4.16,0</v>
      </c>
    </row>
    <row r="110" spans="1:9" ht="15">
      <c r="A110" s="201">
        <f t="shared" si="2"/>
        <v>103</v>
      </c>
      <c r="B110" s="216">
        <f>COUNTIF($D$1:D109,D110)+1</f>
        <v>16</v>
      </c>
      <c r="C110" s="202">
        <v>124</v>
      </c>
      <c r="D110" s="203" t="str">
        <f>VLOOKUP(C110,'Champ Classes'!A:B,2,FALSE)</f>
        <v>2WD-SE</v>
      </c>
      <c r="E110" s="204" t="str">
        <f>CONCATENATE(VLOOKUP(C110,Startlist!B:H,3,FALSE)," / ",VLOOKUP(C110,Startlist!B:H,4,FALSE))</f>
        <v>Rain Järveküla / Rainis Tiri</v>
      </c>
      <c r="F110" s="205" t="str">
        <f>VLOOKUP(C110,Startlist!B:F,5,FALSE)</f>
        <v>EST</v>
      </c>
      <c r="G110" s="204" t="str">
        <f>VLOOKUP(C110,Startlist!B:H,7,FALSE)</f>
        <v>Opel Astra</v>
      </c>
      <c r="H110" s="204">
        <f>IF(VLOOKUP(C110,Startlist!B:H,6,FALSE)="","",VLOOKUP(C110,Startlist!B:H,6,FALSE))</f>
      </c>
      <c r="I110" s="206" t="str">
        <f>IF(VLOOKUP(C110,Results!B:P,4,FALSE)=""," Retired",VLOOKUP(C110,Results!B:P,4,FALSE))</f>
        <v> 4.16,0</v>
      </c>
    </row>
    <row r="111" spans="1:9" ht="15">
      <c r="A111" s="201">
        <f t="shared" si="2"/>
        <v>104</v>
      </c>
      <c r="B111" s="216">
        <f>COUNTIF($D$1:D110,D111)+1</f>
        <v>19</v>
      </c>
      <c r="C111" s="202">
        <v>2</v>
      </c>
      <c r="D111" s="203" t="str">
        <f>VLOOKUP(C111,'Champ Classes'!A:B,2,FALSE)</f>
        <v>J16</v>
      </c>
      <c r="E111" s="204" t="str">
        <f>CONCATENATE(VLOOKUP(C111,Startlist!B:H,3,FALSE)," / ",VLOOKUP(C111,Startlist!B:H,4,FALSE))</f>
        <v>Henry Heinam / Urmo Heinam</v>
      </c>
      <c r="F111" s="205" t="str">
        <f>VLOOKUP(C111,Startlist!B:F,5,FALSE)</f>
        <v>EST</v>
      </c>
      <c r="G111" s="204" t="str">
        <f>VLOOKUP(C111,Startlist!B:H,7,FALSE)</f>
        <v>BMW 316I</v>
      </c>
      <c r="H111" s="204" t="str">
        <f>IF(VLOOKUP(C111,Startlist!B:H,6,FALSE)="","",VLOOKUP(C111,Startlist!B:H,6,FALSE))</f>
        <v>Urmo Heinam</v>
      </c>
      <c r="I111" s="206" t="str">
        <f>IF(VLOOKUP(C111,Results!B:P,4,FALSE)=""," Retired",VLOOKUP(C111,Results!B:P,4,FALSE))</f>
        <v> 4.16,1</v>
      </c>
    </row>
    <row r="112" spans="1:9" ht="15">
      <c r="A112" s="201">
        <f t="shared" si="2"/>
        <v>105</v>
      </c>
      <c r="B112" s="216">
        <f>COUNTIF($D$1:D111,D112)+1</f>
        <v>19</v>
      </c>
      <c r="C112" s="202">
        <v>135</v>
      </c>
      <c r="D112" s="203" t="str">
        <f>VLOOKUP(C112,'Champ Classes'!A:B,2,FALSE)</f>
        <v>2WD-ST</v>
      </c>
      <c r="E112" s="204" t="str">
        <f>CONCATENATE(VLOOKUP(C112,Startlist!B:H,3,FALSE)," / ",VLOOKUP(C112,Startlist!B:H,4,FALSE))</f>
        <v>Gerhard Toom / Reino Vaarma</v>
      </c>
      <c r="F112" s="205" t="str">
        <f>VLOOKUP(C112,Startlist!B:F,5,FALSE)</f>
        <v>EST</v>
      </c>
      <c r="G112" s="204" t="str">
        <f>VLOOKUP(C112,Startlist!B:H,7,FALSE)</f>
        <v>BMW 325I</v>
      </c>
      <c r="H112" s="204" t="str">
        <f>IF(VLOOKUP(C112,Startlist!B:H,6,FALSE)="","",VLOOKUP(C112,Startlist!B:H,6,FALSE))</f>
        <v>Murakas Racing</v>
      </c>
      <c r="I112" s="206" t="str">
        <f>IF(VLOOKUP(C112,Results!B:P,4,FALSE)=""," Retired",VLOOKUP(C112,Results!B:P,4,FALSE))</f>
        <v> 4.17,6</v>
      </c>
    </row>
    <row r="113" spans="1:9" ht="15">
      <c r="A113" s="201">
        <f t="shared" si="2"/>
        <v>106</v>
      </c>
      <c r="B113" s="216">
        <f>COUNTIF($D$1:D112,D113)+1</f>
        <v>20</v>
      </c>
      <c r="C113" s="202">
        <v>49</v>
      </c>
      <c r="D113" s="203" t="str">
        <f>VLOOKUP(C113,'Champ Classes'!A:B,2,FALSE)</f>
        <v>2WD-ST</v>
      </c>
      <c r="E113" s="204" t="str">
        <f>CONCATENATE(VLOOKUP(C113,Startlist!B:H,3,FALSE)," / ",VLOOKUP(C113,Startlist!B:H,4,FALSE))</f>
        <v>Priit Puskar / Evert Puuleht</v>
      </c>
      <c r="F113" s="205" t="str">
        <f>VLOOKUP(C113,Startlist!B:F,5,FALSE)</f>
        <v>EST</v>
      </c>
      <c r="G113" s="204" t="str">
        <f>VLOOKUP(C113,Startlist!B:H,7,FALSE)</f>
        <v>BMW 316</v>
      </c>
      <c r="H113" s="204" t="str">
        <f>IF(VLOOKUP(C113,Startlist!B:H,6,FALSE)="","",VLOOKUP(C113,Startlist!B:H,6,FALSE))</f>
        <v>Priit Puskar</v>
      </c>
      <c r="I113" s="206" t="str">
        <f>IF(VLOOKUP(C113,Results!B:P,4,FALSE)=""," Retired",VLOOKUP(C113,Results!B:P,4,FALSE))</f>
        <v> 4.17,9</v>
      </c>
    </row>
    <row r="114" spans="1:9" ht="15">
      <c r="A114" s="201">
        <f t="shared" si="2"/>
        <v>107</v>
      </c>
      <c r="B114" s="216">
        <f>COUNTIF($D$1:D113,D114)+1</f>
        <v>21</v>
      </c>
      <c r="C114" s="202">
        <v>134</v>
      </c>
      <c r="D114" s="203" t="str">
        <f>VLOOKUP(C114,'Champ Classes'!A:B,2,FALSE)</f>
        <v>2WD-ST</v>
      </c>
      <c r="E114" s="204" t="str">
        <f>CONCATENATE(VLOOKUP(C114,Startlist!B:H,3,FALSE)," / ",VLOOKUP(C114,Startlist!B:H,4,FALSE))</f>
        <v>Peeter Kask / Karl Kask</v>
      </c>
      <c r="F114" s="205" t="str">
        <f>VLOOKUP(C114,Startlist!B:F,5,FALSE)</f>
        <v>EST</v>
      </c>
      <c r="G114" s="204" t="str">
        <f>VLOOKUP(C114,Startlist!B:H,7,FALSE)</f>
        <v>BMW 323TI</v>
      </c>
      <c r="H114" s="204">
        <f>IF(VLOOKUP(C114,Startlist!B:H,6,FALSE)="","",VLOOKUP(C114,Startlist!B:H,6,FALSE))</f>
      </c>
      <c r="I114" s="206" t="str">
        <f>IF(VLOOKUP(C114,Results!B:P,4,FALSE)=""," Retired",VLOOKUP(C114,Results!B:P,4,FALSE))</f>
        <v> 4.21,6</v>
      </c>
    </row>
    <row r="115" spans="1:9" ht="15">
      <c r="A115" s="201">
        <f t="shared" si="2"/>
        <v>108</v>
      </c>
      <c r="B115" s="216">
        <f>COUNTIF($D$1:D114,D115)+1</f>
        <v>20</v>
      </c>
      <c r="C115" s="202">
        <v>8</v>
      </c>
      <c r="D115" s="203" t="str">
        <f>VLOOKUP(C115,'Champ Classes'!A:B,2,FALSE)</f>
        <v>J16</v>
      </c>
      <c r="E115" s="204" t="str">
        <f>CONCATENATE(VLOOKUP(C115,Startlist!B:H,3,FALSE)," / ",VLOOKUP(C115,Startlist!B:H,4,FALSE))</f>
        <v>Joonas Vahtmäe / Aido Viikmaa</v>
      </c>
      <c r="F115" s="205" t="str">
        <f>VLOOKUP(C115,Startlist!B:F,5,FALSE)</f>
        <v>EST</v>
      </c>
      <c r="G115" s="204" t="str">
        <f>VLOOKUP(C115,Startlist!B:H,7,FALSE)</f>
        <v>Ford Fiesta</v>
      </c>
      <c r="H115" s="204" t="str">
        <f>IF(VLOOKUP(C115,Startlist!B:H,6,FALSE)="","",VLOOKUP(C115,Startlist!B:H,6,FALSE))</f>
        <v>Juuru Tehnikaklubi</v>
      </c>
      <c r="I115" s="206" t="str">
        <f>IF(VLOOKUP(C115,Results!B:P,4,FALSE)=""," Retired",VLOOKUP(C115,Results!B:P,4,FALSE))</f>
        <v> 4.22,0</v>
      </c>
    </row>
    <row r="116" spans="1:9" ht="15">
      <c r="A116" s="201">
        <f t="shared" si="2"/>
        <v>109</v>
      </c>
      <c r="B116" s="216">
        <f>COUNTIF($D$1:D115,D116)+1</f>
        <v>14</v>
      </c>
      <c r="C116" s="202">
        <v>132</v>
      </c>
      <c r="D116" s="203" t="str">
        <f>VLOOKUP(C116,'Champ Classes'!A:B,2,FALSE)</f>
        <v>2WD-VT</v>
      </c>
      <c r="E116" s="204" t="str">
        <f>CONCATENATE(VLOOKUP(C116,Startlist!B:H,3,FALSE)," / ",VLOOKUP(C116,Startlist!B:H,4,FALSE))</f>
        <v>Joosep Pukk / Rauno Orupõld</v>
      </c>
      <c r="F116" s="205" t="str">
        <f>VLOOKUP(C116,Startlist!B:F,5,FALSE)</f>
        <v>EST</v>
      </c>
      <c r="G116" s="204" t="str">
        <f>VLOOKUP(C116,Startlist!B:H,7,FALSE)</f>
        <v>BMW 318 IS</v>
      </c>
      <c r="H116" s="204" t="str">
        <f>IF(VLOOKUP(C116,Startlist!B:H,6,FALSE)="","",VLOOKUP(C116,Startlist!B:H,6,FALSE))</f>
        <v>Joosep Pukk</v>
      </c>
      <c r="I116" s="206" t="str">
        <f>IF(VLOOKUP(C116,Results!B:P,4,FALSE)=""," Retired",VLOOKUP(C116,Results!B:P,4,FALSE))</f>
        <v> 4.22,9</v>
      </c>
    </row>
    <row r="117" spans="1:9" ht="15">
      <c r="A117" s="201">
        <f t="shared" si="2"/>
        <v>110</v>
      </c>
      <c r="B117" s="216">
        <f>COUNTIF($D$1:D116,D117)+1</f>
        <v>22</v>
      </c>
      <c r="C117" s="202">
        <v>96</v>
      </c>
      <c r="D117" s="203" t="str">
        <f>VLOOKUP(C117,'Champ Classes'!A:B,2,FALSE)</f>
        <v>2WD-ST</v>
      </c>
      <c r="E117" s="204" t="str">
        <f>CONCATENATE(VLOOKUP(C117,Startlist!B:H,3,FALSE)," / ",VLOOKUP(C117,Startlist!B:H,4,FALSE))</f>
        <v>Marco Metsmaa / Glen Voojärv</v>
      </c>
      <c r="F117" s="205" t="str">
        <f>VLOOKUP(C117,Startlist!B:F,5,FALSE)</f>
        <v>EST</v>
      </c>
      <c r="G117" s="204" t="str">
        <f>VLOOKUP(C117,Startlist!B:H,7,FALSE)</f>
        <v>BMW 318</v>
      </c>
      <c r="H117" s="204" t="str">
        <f>IF(VLOOKUP(C117,Startlist!B:H,6,FALSE)="","",VLOOKUP(C117,Startlist!B:H,6,FALSE))</f>
        <v>Hokikoondis Racing</v>
      </c>
      <c r="I117" s="206" t="str">
        <f>IF(VLOOKUP(C117,Results!B:P,4,FALSE)=""," Retired",VLOOKUP(C117,Results!B:P,4,FALSE))</f>
        <v> 4.24,5</v>
      </c>
    </row>
    <row r="118" spans="1:9" ht="15">
      <c r="A118" s="201">
        <f t="shared" si="2"/>
        <v>111</v>
      </c>
      <c r="B118" s="216">
        <f>COUNTIF($D$1:D117,D118)+1</f>
        <v>9</v>
      </c>
      <c r="C118" s="202">
        <v>119</v>
      </c>
      <c r="D118" s="203" t="str">
        <f>VLOOKUP(C118,'Champ Classes'!A:B,2,FALSE)</f>
        <v>2WD-VE</v>
      </c>
      <c r="E118" s="204" t="str">
        <f>CONCATENATE(VLOOKUP(C118,Startlist!B:H,3,FALSE)," / ",VLOOKUP(C118,Startlist!B:H,4,FALSE))</f>
        <v>Kaspar Suuk / Tanel Harjakas</v>
      </c>
      <c r="F118" s="205" t="str">
        <f>VLOOKUP(C118,Startlist!B:F,5,FALSE)</f>
        <v>EST</v>
      </c>
      <c r="G118" s="204" t="str">
        <f>VLOOKUP(C118,Startlist!B:H,7,FALSE)</f>
        <v>Volkswagen Golf</v>
      </c>
      <c r="H118" s="204" t="str">
        <f>IF(VLOOKUP(C118,Startlist!B:H,6,FALSE)="","",VLOOKUP(C118,Startlist!B:H,6,FALSE))</f>
        <v>Kaspar Suuk</v>
      </c>
      <c r="I118" s="206" t="str">
        <f>IF(VLOOKUP(C118,Results!B:P,4,FALSE)=""," Retired",VLOOKUP(C118,Results!B:P,4,FALSE))</f>
        <v> 4.24,8</v>
      </c>
    </row>
    <row r="119" spans="1:9" ht="15">
      <c r="A119" s="201">
        <f t="shared" si="2"/>
        <v>112</v>
      </c>
      <c r="B119" s="216">
        <f>COUNTIF($D$1:D118,D119)+1</f>
        <v>10</v>
      </c>
      <c r="C119" s="202">
        <v>127</v>
      </c>
      <c r="D119" s="203" t="str">
        <f>VLOOKUP(C119,'Champ Classes'!A:B,2,FALSE)</f>
        <v>2WD-VE</v>
      </c>
      <c r="E119" s="204" t="str">
        <f>CONCATENATE(VLOOKUP(C119,Startlist!B:H,3,FALSE)," / ",VLOOKUP(C119,Startlist!B:H,4,FALSE))</f>
        <v>Meelis Meier / Arno Eller</v>
      </c>
      <c r="F119" s="205" t="str">
        <f>VLOOKUP(C119,Startlist!B:F,5,FALSE)</f>
        <v>EST</v>
      </c>
      <c r="G119" s="204" t="str">
        <f>VLOOKUP(C119,Startlist!B:H,7,FALSE)</f>
        <v>Audi A3</v>
      </c>
      <c r="H119" s="204" t="str">
        <f>IF(VLOOKUP(C119,Startlist!B:H,6,FALSE)="","",VLOOKUP(C119,Startlist!B:H,6,FALSE))</f>
        <v>Meelis Meier</v>
      </c>
      <c r="I119" s="206" t="str">
        <f>IF(VLOOKUP(C119,Results!B:P,4,FALSE)=""," Retired",VLOOKUP(C119,Results!B:P,4,FALSE))</f>
        <v> 4.25,9</v>
      </c>
    </row>
    <row r="120" spans="1:9" ht="15">
      <c r="A120" s="201">
        <f t="shared" si="2"/>
        <v>113</v>
      </c>
      <c r="B120" s="216">
        <f>COUNTIF($D$1:D119,D120)+1</f>
        <v>10</v>
      </c>
      <c r="C120" s="202">
        <v>123</v>
      </c>
      <c r="D120" s="203" t="str">
        <f>VLOOKUP(C120,'Champ Classes'!A:B,2,FALSE)</f>
        <v>SU</v>
      </c>
      <c r="E120" s="204" t="str">
        <f>CONCATENATE(VLOOKUP(C120,Startlist!B:H,3,FALSE)," / ",VLOOKUP(C120,Startlist!B:H,4,FALSE))</f>
        <v>Olavi Laupa / Rain Laupa</v>
      </c>
      <c r="F120" s="205" t="str">
        <f>VLOOKUP(C120,Startlist!B:F,5,FALSE)</f>
        <v>EST</v>
      </c>
      <c r="G120" s="204" t="str">
        <f>VLOOKUP(C120,Startlist!B:H,7,FALSE)</f>
        <v>Vaz 2106</v>
      </c>
      <c r="H120" s="204">
        <f>IF(VLOOKUP(C120,Startlist!B:H,6,FALSE)="","",VLOOKUP(C120,Startlist!B:H,6,FALSE))</f>
      </c>
      <c r="I120" s="206" t="str">
        <f>IF(VLOOKUP(C120,Results!B:P,4,FALSE)=""," Retired",VLOOKUP(C120,Results!B:P,4,FALSE))</f>
        <v> 4.28,8</v>
      </c>
    </row>
    <row r="121" spans="1:9" ht="15">
      <c r="A121" s="201">
        <f aca="true" t="shared" si="3" ref="A121:A130">A120+1</f>
        <v>114</v>
      </c>
      <c r="B121" s="216">
        <f>COUNTIF($D$1:D120,D121)+1</f>
        <v>12</v>
      </c>
      <c r="C121" s="202">
        <v>41</v>
      </c>
      <c r="D121" s="203" t="str">
        <f>VLOOKUP(C121,'Champ Classes'!A:B,2,FALSE)</f>
        <v>4WD</v>
      </c>
      <c r="E121" s="204" t="str">
        <f>CONCATENATE(VLOOKUP(C121,Startlist!B:H,3,FALSE)," / ",VLOOKUP(C121,Startlist!B:H,4,FALSE))</f>
        <v>Mirek Matikainen / Elton Gutmann</v>
      </c>
      <c r="F121" s="205" t="str">
        <f>VLOOKUP(C121,Startlist!B:F,5,FALSE)</f>
        <v>EST</v>
      </c>
      <c r="G121" s="204" t="str">
        <f>VLOOKUP(C121,Startlist!B:H,7,FALSE)</f>
        <v>Subaru Impreza WRX STI</v>
      </c>
      <c r="H121" s="204" t="str">
        <f>IF(VLOOKUP(C121,Startlist!B:H,6,FALSE)="","",VLOOKUP(C121,Startlist!B:H,6,FALSE))</f>
        <v>Mikkor Saekoda OÜ</v>
      </c>
      <c r="I121" s="206" t="str">
        <f>IF(VLOOKUP(C121,Results!B:P,4,FALSE)=""," Retired",VLOOKUP(C121,Results!B:P,4,FALSE))</f>
        <v> 4.29,6</v>
      </c>
    </row>
    <row r="122" spans="1:9" ht="15">
      <c r="A122" s="201">
        <f t="shared" si="3"/>
        <v>115</v>
      </c>
      <c r="B122" s="216">
        <f>COUNTIF($D$1:D121,D122)+1</f>
        <v>11</v>
      </c>
      <c r="C122" s="202">
        <v>115</v>
      </c>
      <c r="D122" s="203" t="str">
        <f>VLOOKUP(C122,'Champ Classes'!A:B,2,FALSE)</f>
        <v>SU</v>
      </c>
      <c r="E122" s="204" t="str">
        <f>CONCATENATE(VLOOKUP(C122,Startlist!B:H,3,FALSE)," / ",VLOOKUP(C122,Startlist!B:H,4,FALSE))</f>
        <v>Ruslan Pleshanov / Yuliya Mironava</v>
      </c>
      <c r="F122" s="205" t="str">
        <f>VLOOKUP(C122,Startlist!B:F,5,FALSE)</f>
        <v>EST</v>
      </c>
      <c r="G122" s="204" t="str">
        <f>VLOOKUP(C122,Startlist!B:H,7,FALSE)</f>
        <v>AZLK 2140</v>
      </c>
      <c r="H122" s="204" t="str">
        <f>IF(VLOOKUP(C122,Startlist!B:H,6,FALSE)="","",VLOOKUP(C122,Startlist!B:H,6,FALSE))</f>
        <v>TLT</v>
      </c>
      <c r="I122" s="206" t="str">
        <f>IF(VLOOKUP(C122,Results!B:P,4,FALSE)=""," Retired",VLOOKUP(C122,Results!B:P,4,FALSE))</f>
        <v> 4.30,0</v>
      </c>
    </row>
    <row r="123" spans="1:9" ht="15">
      <c r="A123" s="201">
        <f t="shared" si="3"/>
        <v>116</v>
      </c>
      <c r="B123" s="216">
        <f>COUNTIF($D$1:D122,D123)+1</f>
        <v>21</v>
      </c>
      <c r="C123" s="202">
        <v>7</v>
      </c>
      <c r="D123" s="203" t="str">
        <f>VLOOKUP(C123,'Champ Classes'!A:B,2,FALSE)</f>
        <v>J16</v>
      </c>
      <c r="E123" s="204" t="str">
        <f>CONCATENATE(VLOOKUP(C123,Startlist!B:H,3,FALSE)," / ",VLOOKUP(C123,Startlist!B:H,4,FALSE))</f>
        <v>Grete Mia Koha / Taavi Koha</v>
      </c>
      <c r="F123" s="205" t="str">
        <f>VLOOKUP(C123,Startlist!B:F,5,FALSE)</f>
        <v>EST</v>
      </c>
      <c r="G123" s="204" t="str">
        <f>VLOOKUP(C123,Startlist!B:H,7,FALSE)</f>
        <v>Ford Fiesta</v>
      </c>
      <c r="H123" s="204" t="str">
        <f>IF(VLOOKUP(C123,Startlist!B:H,6,FALSE)="","",VLOOKUP(C123,Startlist!B:H,6,FALSE))</f>
        <v>CRC</v>
      </c>
      <c r="I123" s="206" t="str">
        <f>IF(VLOOKUP(C123,Results!B:P,4,FALSE)=""," Retired",VLOOKUP(C123,Results!B:P,4,FALSE))</f>
        <v> 4.30,9</v>
      </c>
    </row>
    <row r="124" spans="1:9" ht="15">
      <c r="A124" s="201">
        <f t="shared" si="3"/>
        <v>117</v>
      </c>
      <c r="B124" s="216">
        <f>COUNTIF($D$1:D123,D124)+1</f>
        <v>23</v>
      </c>
      <c r="C124" s="202">
        <v>105</v>
      </c>
      <c r="D124" s="203" t="str">
        <f>VLOOKUP(C124,'Champ Classes'!A:B,2,FALSE)</f>
        <v>2WD-ST</v>
      </c>
      <c r="E124" s="204" t="str">
        <f>CONCATENATE(VLOOKUP(C124,Startlist!B:H,3,FALSE)," / ",VLOOKUP(C124,Startlist!B:H,4,FALSE))</f>
        <v>Kaupo Suvisild / Kermo Suvisild</v>
      </c>
      <c r="F124" s="205" t="str">
        <f>VLOOKUP(C124,Startlist!B:F,5,FALSE)</f>
        <v>EST</v>
      </c>
      <c r="G124" s="204" t="str">
        <f>VLOOKUP(C124,Startlist!B:H,7,FALSE)</f>
        <v>BMW 320I</v>
      </c>
      <c r="H124" s="204" t="str">
        <f>IF(VLOOKUP(C124,Startlist!B:H,6,FALSE)="","",VLOOKUP(C124,Startlist!B:H,6,FALSE))</f>
        <v>KS Build</v>
      </c>
      <c r="I124" s="206" t="str">
        <f>IF(VLOOKUP(C124,Results!B:P,4,FALSE)=""," Retired",VLOOKUP(C124,Results!B:P,4,FALSE))</f>
        <v> 4.32,1</v>
      </c>
    </row>
    <row r="125" spans="1:9" ht="15">
      <c r="A125" s="201">
        <f t="shared" si="3"/>
        <v>118</v>
      </c>
      <c r="B125" s="216">
        <f>COUNTIF($D$1:D124,D125)+1</f>
        <v>22</v>
      </c>
      <c r="C125" s="202">
        <v>6</v>
      </c>
      <c r="D125" s="203" t="str">
        <f>VLOOKUP(C125,'Champ Classes'!A:B,2,FALSE)</f>
        <v>J16</v>
      </c>
      <c r="E125" s="204" t="str">
        <f>CONCATENATE(VLOOKUP(C125,Startlist!B:H,3,FALSE)," / ",VLOOKUP(C125,Startlist!B:H,4,FALSE))</f>
        <v>Mattias Kõrge / Timmu Kõrge</v>
      </c>
      <c r="F125" s="205" t="str">
        <f>VLOOKUP(C125,Startlist!B:F,5,FALSE)</f>
        <v>EST</v>
      </c>
      <c r="G125" s="204" t="str">
        <f>VLOOKUP(C125,Startlist!B:H,7,FALSE)</f>
        <v>Ford Fiesta</v>
      </c>
      <c r="H125" s="204" t="str">
        <f>IF(VLOOKUP(C125,Startlist!B:H,6,FALSE)="","",VLOOKUP(C125,Startlist!B:H,6,FALSE))</f>
        <v>A1M Motorsport</v>
      </c>
      <c r="I125" s="206" t="str">
        <f>IF(VLOOKUP(C125,Results!B:P,4,FALSE)=""," Retired",VLOOKUP(C125,Results!B:P,4,FALSE))</f>
        <v> 4.32,7</v>
      </c>
    </row>
    <row r="126" spans="1:9" ht="15">
      <c r="A126" s="201">
        <f t="shared" si="3"/>
        <v>119</v>
      </c>
      <c r="B126" s="216">
        <f>COUNTIF($D$1:D125,D126)+1</f>
        <v>3</v>
      </c>
      <c r="C126" s="202">
        <v>121</v>
      </c>
      <c r="D126" s="203" t="str">
        <f>VLOOKUP(C126,'Champ Classes'!A:B,2,FALSE)</f>
        <v>Naised</v>
      </c>
      <c r="E126" s="204" t="str">
        <f>CONCATENATE(VLOOKUP(C126,Startlist!B:H,3,FALSE)," / ",VLOOKUP(C126,Startlist!B:H,4,FALSE))</f>
        <v>Marilis Matikainen / Liilia Part</v>
      </c>
      <c r="F126" s="205" t="str">
        <f>VLOOKUP(C126,Startlist!B:F,5,FALSE)</f>
        <v>EST</v>
      </c>
      <c r="G126" s="204" t="str">
        <f>VLOOKUP(C126,Startlist!B:H,7,FALSE)</f>
        <v>Honda Civic Type-R</v>
      </c>
      <c r="H126" s="204" t="str">
        <f>IF(VLOOKUP(C126,Startlist!B:H,6,FALSE)="","",VLOOKUP(C126,Startlist!B:H,6,FALSE))</f>
        <v>Marilis Matikainen</v>
      </c>
      <c r="I126" s="206" t="str">
        <f>IF(VLOOKUP(C126,Results!B:P,4,FALSE)=""," Retired",VLOOKUP(C126,Results!B:P,4,FALSE))</f>
        <v> 4.34,6</v>
      </c>
    </row>
    <row r="127" spans="1:9" ht="15">
      <c r="A127" s="201">
        <f t="shared" si="3"/>
        <v>120</v>
      </c>
      <c r="B127" s="216">
        <f>COUNTIF($D$1:D126,D127)+1</f>
        <v>5</v>
      </c>
      <c r="C127" s="202">
        <v>23</v>
      </c>
      <c r="D127" s="203" t="str">
        <f>VLOOKUP(C127,'Champ Classes'!A:B,2,FALSE)</f>
        <v>J18</v>
      </c>
      <c r="E127" s="204" t="str">
        <f>CONCATENATE(VLOOKUP(C127,Startlist!B:H,3,FALSE)," / ",VLOOKUP(C127,Startlist!B:H,4,FALSE))</f>
        <v>Henri Ääremaa / Erkki Ääremaa</v>
      </c>
      <c r="F127" s="205" t="str">
        <f>VLOOKUP(C127,Startlist!B:F,5,FALSE)</f>
        <v>EST</v>
      </c>
      <c r="G127" s="204" t="str">
        <f>VLOOKUP(C127,Startlist!B:H,7,FALSE)</f>
        <v>BMW 318</v>
      </c>
      <c r="H127" s="204" t="str">
        <f>IF(VLOOKUP(C127,Startlist!B:H,6,FALSE)="","",VLOOKUP(C127,Startlist!B:H,6,FALSE))</f>
        <v>Erkki Ääremaa</v>
      </c>
      <c r="I127" s="206" t="str">
        <f>IF(VLOOKUP(C127,Results!B:P,4,FALSE)=""," Retired",VLOOKUP(C127,Results!B:P,4,FALSE))</f>
        <v> 4.39,8</v>
      </c>
    </row>
    <row r="128" spans="1:9" ht="15">
      <c r="A128" s="201">
        <f t="shared" si="3"/>
        <v>121</v>
      </c>
      <c r="B128" s="216">
        <f>COUNTIF($D$1:D127,D128)+1</f>
        <v>23</v>
      </c>
      <c r="C128" s="202">
        <v>4</v>
      </c>
      <c r="D128" s="203" t="str">
        <f>VLOOKUP(C128,'Champ Classes'!A:B,2,FALSE)</f>
        <v>J16</v>
      </c>
      <c r="E128" s="204" t="str">
        <f>CONCATENATE(VLOOKUP(C128,Startlist!B:H,3,FALSE)," / ",VLOOKUP(C128,Startlist!B:H,4,FALSE))</f>
        <v>Kenneth Rauk / Martin Rauk</v>
      </c>
      <c r="F128" s="205" t="str">
        <f>VLOOKUP(C128,Startlist!B:F,5,FALSE)</f>
        <v>EST</v>
      </c>
      <c r="G128" s="204" t="str">
        <f>VLOOKUP(C128,Startlist!B:H,7,FALSE)</f>
        <v>Toyota Yaris</v>
      </c>
      <c r="H128" s="204" t="str">
        <f>IF(VLOOKUP(C128,Startlist!B:H,6,FALSE)="","",VLOOKUP(C128,Startlist!B:H,6,FALSE))</f>
        <v>Martin Rauk</v>
      </c>
      <c r="I128" s="206" t="str">
        <f>IF(VLOOKUP(C128,Results!B:P,4,FALSE)=""," Retired",VLOOKUP(C128,Results!B:P,4,FALSE))</f>
        <v> 4.59,5</v>
      </c>
    </row>
    <row r="129" spans="1:9" ht="15">
      <c r="A129" s="201">
        <f t="shared" si="3"/>
        <v>122</v>
      </c>
      <c r="B129" s="216">
        <f>COUNTIF($D$1:D128,D129)+1</f>
        <v>24</v>
      </c>
      <c r="C129" s="202">
        <v>62</v>
      </c>
      <c r="D129" s="203" t="str">
        <f>VLOOKUP(C129,'Champ Classes'!A:B,2,FALSE)</f>
        <v>2WD-ST</v>
      </c>
      <c r="E129" s="204" t="str">
        <f>CONCATENATE(VLOOKUP(C129,Startlist!B:H,3,FALSE)," / ",VLOOKUP(C129,Startlist!B:H,4,FALSE))</f>
        <v>Meelis Lember / Mihkel Rasu</v>
      </c>
      <c r="F129" s="205" t="str">
        <f>VLOOKUP(C129,Startlist!B:F,5,FALSE)</f>
        <v>EST</v>
      </c>
      <c r="G129" s="204" t="str">
        <f>VLOOKUP(C129,Startlist!B:H,7,FALSE)</f>
        <v>BMW 316I</v>
      </c>
      <c r="H129" s="204">
        <f>IF(VLOOKUP(C129,Startlist!B:H,6,FALSE)="","",VLOOKUP(C129,Startlist!B:H,6,FALSE))</f>
      </c>
      <c r="I129" s="206" t="str">
        <f>IF(VLOOKUP(C129,Results!B:P,4,FALSE)=""," Retired",VLOOKUP(C129,Results!B:P,4,FALSE))</f>
        <v> 5.01,2</v>
      </c>
    </row>
    <row r="130" spans="1:9" ht="15">
      <c r="A130" s="201">
        <f t="shared" si="3"/>
        <v>123</v>
      </c>
      <c r="B130" s="216">
        <f>COUNTIF($D$1:D129,D130)+1</f>
        <v>11</v>
      </c>
      <c r="C130" s="202">
        <v>126</v>
      </c>
      <c r="D130" s="203" t="str">
        <f>VLOOKUP(C130,'Champ Classes'!A:B,2,FALSE)</f>
        <v>2WD-VE</v>
      </c>
      <c r="E130" s="204" t="str">
        <f>CONCATENATE(VLOOKUP(C130,Startlist!B:H,3,FALSE)," / ",VLOOKUP(C130,Startlist!B:H,4,FALSE))</f>
        <v>Hanno Vainola / Marvin Tamm</v>
      </c>
      <c r="F130" s="205" t="str">
        <f>VLOOKUP(C130,Startlist!B:F,5,FALSE)</f>
        <v>EST</v>
      </c>
      <c r="G130" s="204" t="str">
        <f>VLOOKUP(C130,Startlist!B:H,7,FALSE)</f>
        <v>Mitsubishi Lancer</v>
      </c>
      <c r="H130" s="204" t="str">
        <f>IF(VLOOKUP(C130,Startlist!B:H,6,FALSE)="","",VLOOKUP(C130,Startlist!B:H,6,FALSE))</f>
        <v>Marvin Tamm</v>
      </c>
      <c r="I130" s="206" t="str">
        <f>IF(VLOOKUP(C130,Results!B:P,4,FALSE)=""," Retired",VLOOKUP(C130,Results!B:P,4,FALSE))</f>
        <v> 5.20,9</v>
      </c>
    </row>
    <row r="131" spans="1:9" ht="15">
      <c r="A131" s="201">
        <f>A130+1</f>
        <v>124</v>
      </c>
      <c r="B131" s="216">
        <f>COUNTIF($D$1:D130,D131)+1</f>
        <v>4</v>
      </c>
      <c r="C131" s="202">
        <v>103</v>
      </c>
      <c r="D131" s="203" t="str">
        <f>VLOOKUP(C131,'Champ Classes'!A:B,2,FALSE)</f>
        <v>Naised</v>
      </c>
      <c r="E131" s="204" t="str">
        <f>CONCATENATE(VLOOKUP(C131,Startlist!B:H,3,FALSE)," / ",VLOOKUP(C131,Startlist!B:H,4,FALSE))</f>
        <v>Kärolis Kungla / Kristjan Tahvinov</v>
      </c>
      <c r="F131" s="205" t="str">
        <f>VLOOKUP(C131,Startlist!B:F,5,FALSE)</f>
        <v>EST</v>
      </c>
      <c r="G131" s="204" t="str">
        <f>VLOOKUP(C131,Startlist!B:H,7,FALSE)</f>
        <v>Volkswagen Golf</v>
      </c>
      <c r="H131" s="204" t="str">
        <f>IF(VLOOKUP(C131,Startlist!B:H,6,FALSE)="","",VLOOKUP(C131,Startlist!B:H,6,FALSE))</f>
        <v>Kärolis Kungla</v>
      </c>
      <c r="I131" s="206" t="str">
        <f>IF(VLOOKUP(C131,Results!B:P,4,FALSE)=""," Retired",VLOOKUP(C131,Results!B:P,4,FALSE))</f>
        <v> 6.02,3</v>
      </c>
    </row>
    <row r="132" spans="1:9" ht="15">
      <c r="A132" s="201">
        <f>A131+1</f>
        <v>125</v>
      </c>
      <c r="B132" s="216">
        <f>COUNTIF($D$1:D131,D132)+1</f>
        <v>6</v>
      </c>
      <c r="C132" s="202">
        <v>30</v>
      </c>
      <c r="D132" s="203" t="str">
        <f>VLOOKUP(C132,'Champ Classes'!A:B,2,FALSE)</f>
        <v>J18</v>
      </c>
      <c r="E132" s="204" t="str">
        <f>CONCATENATE(VLOOKUP(C132,Startlist!B:H,3,FALSE)," / ",VLOOKUP(C132,Startlist!B:H,4,FALSE))</f>
        <v>Kauri Bõstrov / Jaanus Bõstrov</v>
      </c>
      <c r="F132" s="205" t="str">
        <f>VLOOKUP(C132,Startlist!B:F,5,FALSE)</f>
        <v>EST</v>
      </c>
      <c r="G132" s="204" t="str">
        <f>VLOOKUP(C132,Startlist!B:H,7,FALSE)</f>
        <v>Honda Civic</v>
      </c>
      <c r="H132" s="204" t="str">
        <f>IF(VLOOKUP(C132,Startlist!B:H,6,FALSE)="","",VLOOKUP(C132,Startlist!B:H,6,FALSE))</f>
        <v>KAUERK Motorsport</v>
      </c>
      <c r="I132" s="206" t="str">
        <f>IF(VLOOKUP(C132,Results!B:P,4,FALSE)=""," Retired",VLOOKUP(C132,Results!B:P,4,FALSE))</f>
        <v> 6.06,7</v>
      </c>
    </row>
    <row r="133" spans="1:9" ht="15">
      <c r="A133" s="201">
        <f>A132+1</f>
        <v>126</v>
      </c>
      <c r="B133" s="216">
        <f>COUNTIF($D$1:D132,D133)+1</f>
        <v>25</v>
      </c>
      <c r="C133" s="202">
        <v>86</v>
      </c>
      <c r="D133" s="203" t="str">
        <f>VLOOKUP(C133,'Champ Classes'!A:B,2,FALSE)</f>
        <v>2WD-ST</v>
      </c>
      <c r="E133" s="204" t="str">
        <f>CONCATENATE(VLOOKUP(C133,Startlist!B:H,3,FALSE)," / ",VLOOKUP(C133,Startlist!B:H,4,FALSE))</f>
        <v>Sulev Pärn / Karl Pärn</v>
      </c>
      <c r="F133" s="205" t="str">
        <f>VLOOKUP(C133,Startlist!B:F,5,FALSE)</f>
        <v>EST</v>
      </c>
      <c r="G133" s="204" t="str">
        <f>VLOOKUP(C133,Startlist!B:H,7,FALSE)</f>
        <v>BMW 318I</v>
      </c>
      <c r="H133" s="204" t="str">
        <f>IF(VLOOKUP(C133,Startlist!B:H,6,FALSE)="","",VLOOKUP(C133,Startlist!B:H,6,FALSE))</f>
        <v>Käru Tehnikaklubi</v>
      </c>
      <c r="I133" s="206" t="str">
        <f>IF(VLOOKUP(C133,Results!B:P,4,FALSE)=""," Retired",VLOOKUP(C133,Results!B:P,4,FALSE))</f>
        <v>10.00,4</v>
      </c>
    </row>
  </sheetData>
  <sheetProtection/>
  <autoFilter ref="C7:I133"/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182" customWidth="1"/>
    <col min="2" max="2" width="11.00390625" style="182" customWidth="1"/>
    <col min="3" max="3" width="11.28125" style="182" customWidth="1"/>
    <col min="4" max="4" width="27.00390625" style="182" customWidth="1"/>
    <col min="5" max="5" width="11.140625" style="182" customWidth="1"/>
    <col min="6" max="16384" width="9.140625" style="182" customWidth="1"/>
  </cols>
  <sheetData>
    <row r="1" spans="1:4" ht="15">
      <c r="A1" s="181" t="s">
        <v>1711</v>
      </c>
      <c r="B1" s="181" t="s">
        <v>1712</v>
      </c>
      <c r="C1" s="181" t="s">
        <v>1713</v>
      </c>
      <c r="D1" s="181" t="s">
        <v>1714</v>
      </c>
    </row>
    <row r="2" spans="1:5" ht="15">
      <c r="A2" s="183">
        <v>1</v>
      </c>
      <c r="B2" s="184" t="s">
        <v>1731</v>
      </c>
      <c r="C2" s="183" t="s">
        <v>1731</v>
      </c>
      <c r="D2" s="185" t="s">
        <v>1481</v>
      </c>
      <c r="E2" s="182">
        <f>IF(VLOOKUP(A2,Startlist!B:C,2,FALSE)=C2,"","ERINEV")</f>
      </c>
    </row>
    <row r="3" spans="1:5" ht="15">
      <c r="A3" s="183">
        <v>2</v>
      </c>
      <c r="B3" s="184" t="s">
        <v>1731</v>
      </c>
      <c r="C3" s="183" t="s">
        <v>1731</v>
      </c>
      <c r="D3" s="185" t="s">
        <v>1484</v>
      </c>
      <c r="E3" s="182">
        <f>IF(VLOOKUP(A3,Startlist!B:C,2,FALSE)=C3,"","ERINEV")</f>
      </c>
    </row>
    <row r="4" spans="1:5" ht="15">
      <c r="A4" s="183">
        <v>4</v>
      </c>
      <c r="B4" s="184" t="s">
        <v>1731</v>
      </c>
      <c r="C4" s="183" t="s">
        <v>1731</v>
      </c>
      <c r="D4" s="185" t="s">
        <v>1486</v>
      </c>
      <c r="E4" s="182">
        <f>IF(VLOOKUP(A4,Startlist!B:C,2,FALSE)=C4,"","ERINEV")</f>
      </c>
    </row>
    <row r="5" spans="1:5" ht="15">
      <c r="A5" s="183">
        <v>5</v>
      </c>
      <c r="B5" s="184" t="s">
        <v>1731</v>
      </c>
      <c r="C5" s="183" t="s">
        <v>1731</v>
      </c>
      <c r="D5" s="185" t="s">
        <v>2046</v>
      </c>
      <c r="E5" s="182">
        <f>IF(VLOOKUP(A5,Startlist!B:C,2,FALSE)=C5,"","ERINEV")</f>
      </c>
    </row>
    <row r="6" spans="1:5" ht="15">
      <c r="A6" s="183">
        <v>6</v>
      </c>
      <c r="B6" s="184" t="s">
        <v>1731</v>
      </c>
      <c r="C6" s="183" t="s">
        <v>1731</v>
      </c>
      <c r="D6" s="185" t="s">
        <v>2136</v>
      </c>
      <c r="E6" s="182">
        <f>IF(VLOOKUP(A6,Startlist!B:C,2,FALSE)=C6,"","ERINEV")</f>
      </c>
    </row>
    <row r="7" spans="1:5" ht="15">
      <c r="A7" s="183">
        <v>7</v>
      </c>
      <c r="B7" s="184" t="s">
        <v>1731</v>
      </c>
      <c r="C7" s="183" t="s">
        <v>1731</v>
      </c>
      <c r="D7" s="185" t="s">
        <v>2123</v>
      </c>
      <c r="E7" s="182">
        <f>IF(VLOOKUP(A7,Startlist!B:C,2,FALSE)=C7,"","ERINEV")</f>
      </c>
    </row>
    <row r="8" spans="1:5" ht="15">
      <c r="A8" s="183">
        <v>8</v>
      </c>
      <c r="B8" s="184" t="s">
        <v>1731</v>
      </c>
      <c r="C8" s="183" t="s">
        <v>1731</v>
      </c>
      <c r="D8" s="185" t="s">
        <v>2085</v>
      </c>
      <c r="E8" s="182">
        <f>IF(VLOOKUP(A8,Startlist!B:C,2,FALSE)=C8,"","ERINEV")</f>
      </c>
    </row>
    <row r="9" spans="1:5" ht="15">
      <c r="A9" s="183">
        <v>9</v>
      </c>
      <c r="B9" s="184" t="s">
        <v>1731</v>
      </c>
      <c r="C9" s="183" t="s">
        <v>1731</v>
      </c>
      <c r="D9" s="185" t="s">
        <v>2128</v>
      </c>
      <c r="E9" s="182">
        <f>IF(VLOOKUP(A9,Startlist!B:C,2,FALSE)=C9,"","ERINEV")</f>
      </c>
    </row>
    <row r="10" spans="1:5" ht="15">
      <c r="A10" s="183">
        <v>11</v>
      </c>
      <c r="B10" s="184" t="s">
        <v>1731</v>
      </c>
      <c r="C10" s="183" t="s">
        <v>1731</v>
      </c>
      <c r="D10" s="185" t="s">
        <v>2044</v>
      </c>
      <c r="E10" s="182">
        <f>IF(VLOOKUP(A10,Startlist!B:C,2,FALSE)=C10,"","ERINEV")</f>
      </c>
    </row>
    <row r="11" spans="1:5" ht="15">
      <c r="A11" s="183">
        <v>12</v>
      </c>
      <c r="B11" s="184" t="s">
        <v>1731</v>
      </c>
      <c r="C11" s="183" t="s">
        <v>1731</v>
      </c>
      <c r="D11" s="185" t="s">
        <v>1876</v>
      </c>
      <c r="E11" s="182">
        <f>IF(VLOOKUP(A11,Startlist!B:C,2,FALSE)=C11,"","ERINEV")</f>
      </c>
    </row>
    <row r="12" spans="1:5" ht="15">
      <c r="A12" s="183">
        <v>14</v>
      </c>
      <c r="B12" s="184" t="s">
        <v>1731</v>
      </c>
      <c r="C12" s="183" t="s">
        <v>1731</v>
      </c>
      <c r="D12" s="185" t="s">
        <v>2048</v>
      </c>
      <c r="E12" s="182">
        <f>IF(VLOOKUP(A12,Startlist!B:C,2,FALSE)=C12,"","ERINEV")</f>
      </c>
    </row>
    <row r="13" spans="1:5" ht="15">
      <c r="A13" s="183">
        <v>15</v>
      </c>
      <c r="B13" s="184" t="s">
        <v>1731</v>
      </c>
      <c r="C13" s="183" t="s">
        <v>1731</v>
      </c>
      <c r="D13" s="185" t="s">
        <v>2083</v>
      </c>
      <c r="E13" s="182">
        <f>IF(VLOOKUP(A13,Startlist!B:C,2,FALSE)=C13,"","ERINEV")</f>
      </c>
    </row>
    <row r="14" spans="1:5" ht="15">
      <c r="A14" s="183">
        <v>16</v>
      </c>
      <c r="B14" s="184" t="s">
        <v>1731</v>
      </c>
      <c r="C14" s="183" t="s">
        <v>1731</v>
      </c>
      <c r="D14" s="185" t="s">
        <v>2052</v>
      </c>
      <c r="E14" s="182">
        <f>IF(VLOOKUP(A14,Startlist!B:C,2,FALSE)=C14,"","ERINEV")</f>
      </c>
    </row>
    <row r="15" spans="1:5" ht="15">
      <c r="A15" s="183">
        <v>17</v>
      </c>
      <c r="B15" s="184" t="s">
        <v>1731</v>
      </c>
      <c r="C15" s="183" t="s">
        <v>1731</v>
      </c>
      <c r="D15" s="185" t="s">
        <v>1493</v>
      </c>
      <c r="E15" s="182">
        <f>IF(VLOOKUP(A15,Startlist!B:C,2,FALSE)=C15,"","ERINEV")</f>
      </c>
    </row>
    <row r="16" spans="1:5" ht="15">
      <c r="A16" s="183">
        <v>18</v>
      </c>
      <c r="B16" s="184" t="s">
        <v>1731</v>
      </c>
      <c r="C16" s="183" t="s">
        <v>1731</v>
      </c>
      <c r="D16" s="185" t="s">
        <v>1851</v>
      </c>
      <c r="E16" s="182">
        <f>IF(VLOOKUP(A16,Startlist!B:C,2,FALSE)=C16,"","ERINEV")</f>
      </c>
    </row>
    <row r="17" spans="1:5" ht="15">
      <c r="A17" s="183">
        <v>20</v>
      </c>
      <c r="B17" s="184" t="s">
        <v>1731</v>
      </c>
      <c r="C17" s="183" t="s">
        <v>1731</v>
      </c>
      <c r="D17" s="185" t="s">
        <v>1496</v>
      </c>
      <c r="E17" s="182">
        <f>IF(VLOOKUP(A17,Startlist!B:C,2,FALSE)=C17,"","ERINEV")</f>
      </c>
    </row>
    <row r="18" spans="1:5" ht="15">
      <c r="A18" s="183">
        <v>21</v>
      </c>
      <c r="B18" s="184" t="s">
        <v>1731</v>
      </c>
      <c r="C18" s="183" t="s">
        <v>1731</v>
      </c>
      <c r="D18" s="185" t="s">
        <v>1850</v>
      </c>
      <c r="E18" s="182">
        <f>IF(VLOOKUP(A18,Startlist!B:C,2,FALSE)=C18,"","ERINEV")</f>
      </c>
    </row>
    <row r="19" spans="1:5" ht="15">
      <c r="A19" s="183">
        <v>22</v>
      </c>
      <c r="B19" s="184" t="s">
        <v>1731</v>
      </c>
      <c r="C19" s="183" t="s">
        <v>1731</v>
      </c>
      <c r="D19" s="185" t="s">
        <v>2054</v>
      </c>
      <c r="E19" s="182">
        <f>IF(VLOOKUP(A19,Startlist!B:C,2,FALSE)=C19,"","ERINEV")</f>
      </c>
    </row>
    <row r="20" spans="1:5" ht="15">
      <c r="A20" s="183">
        <v>23</v>
      </c>
      <c r="B20" s="184" t="s">
        <v>1728</v>
      </c>
      <c r="C20" s="183" t="s">
        <v>1728</v>
      </c>
      <c r="D20" s="185" t="s">
        <v>2129</v>
      </c>
      <c r="E20" s="182">
        <f>IF(VLOOKUP(A20,Startlist!B:C,2,FALSE)=C20,"","ERINEV")</f>
      </c>
    </row>
    <row r="21" spans="1:5" ht="15">
      <c r="A21" s="183">
        <v>24</v>
      </c>
      <c r="B21" s="184" t="s">
        <v>1731</v>
      </c>
      <c r="C21" s="183" t="s">
        <v>1731</v>
      </c>
      <c r="D21" s="185" t="s">
        <v>1653</v>
      </c>
      <c r="E21" s="182">
        <f>IF(VLOOKUP(A21,Startlist!B:C,2,FALSE)=C21,"","ERINEV")</f>
      </c>
    </row>
    <row r="22" spans="1:5" ht="15">
      <c r="A22" s="183">
        <v>25</v>
      </c>
      <c r="B22" s="184" t="s">
        <v>1731</v>
      </c>
      <c r="C22" s="183" t="s">
        <v>1731</v>
      </c>
      <c r="D22" s="185" t="s">
        <v>2051</v>
      </c>
      <c r="E22" s="182">
        <f>IF(VLOOKUP(A22,Startlist!B:C,2,FALSE)=C22,"","ERINEV")</f>
      </c>
    </row>
    <row r="23" spans="1:5" ht="15">
      <c r="A23" s="183">
        <v>26</v>
      </c>
      <c r="B23" s="184" t="s">
        <v>1731</v>
      </c>
      <c r="C23" s="183" t="s">
        <v>1731</v>
      </c>
      <c r="D23" s="185" t="s">
        <v>1853</v>
      </c>
      <c r="E23" s="182">
        <f>IF(VLOOKUP(A23,Startlist!B:C,2,FALSE)=C23,"","ERINEV")</f>
      </c>
    </row>
    <row r="24" spans="1:5" ht="15">
      <c r="A24" s="183">
        <v>27</v>
      </c>
      <c r="B24" s="184" t="s">
        <v>1728</v>
      </c>
      <c r="C24" s="183" t="s">
        <v>1728</v>
      </c>
      <c r="D24" s="185" t="s">
        <v>1701</v>
      </c>
      <c r="E24" s="182">
        <f>IF(VLOOKUP(A24,Startlist!B:C,2,FALSE)=C24,"","ERINEV")</f>
      </c>
    </row>
    <row r="25" spans="1:5" ht="15">
      <c r="A25" s="183">
        <v>28</v>
      </c>
      <c r="B25" s="184" t="s">
        <v>1728</v>
      </c>
      <c r="C25" s="183" t="s">
        <v>1728</v>
      </c>
      <c r="D25" s="185" t="s">
        <v>2055</v>
      </c>
      <c r="E25" s="182">
        <f>IF(VLOOKUP(A25,Startlist!B:C,2,FALSE)=C25,"","ERINEV")</f>
      </c>
    </row>
    <row r="26" spans="1:5" ht="15">
      <c r="A26" s="183">
        <v>29</v>
      </c>
      <c r="B26" s="184" t="s">
        <v>1731</v>
      </c>
      <c r="C26" s="183" t="s">
        <v>1731</v>
      </c>
      <c r="D26" s="185" t="s">
        <v>2124</v>
      </c>
      <c r="E26" s="182">
        <f>IF(VLOOKUP(A26,Startlist!B:C,2,FALSE)=C26,"","ERINEV")</f>
      </c>
    </row>
    <row r="27" spans="1:5" ht="15">
      <c r="A27" s="186">
        <v>30</v>
      </c>
      <c r="B27" s="184" t="s">
        <v>1728</v>
      </c>
      <c r="C27" s="183" t="s">
        <v>1728</v>
      </c>
      <c r="D27" s="185" t="s">
        <v>2125</v>
      </c>
      <c r="E27" s="182">
        <f>IF(VLOOKUP(A27,Startlist!B:C,2,FALSE)=C27,"","ERINEV")</f>
      </c>
    </row>
    <row r="28" spans="1:5" ht="15">
      <c r="A28" s="183">
        <v>31</v>
      </c>
      <c r="B28" s="184" t="s">
        <v>1728</v>
      </c>
      <c r="C28" s="183" t="s">
        <v>1728</v>
      </c>
      <c r="D28" s="185" t="s">
        <v>1704</v>
      </c>
      <c r="E28" s="182">
        <f>IF(VLOOKUP(A28,Startlist!B:C,2,FALSE)=C28,"","ERINEV")</f>
      </c>
    </row>
    <row r="29" spans="1:5" ht="15">
      <c r="A29" s="183">
        <v>32</v>
      </c>
      <c r="B29" s="184" t="s">
        <v>1731</v>
      </c>
      <c r="C29" s="183" t="s">
        <v>1731</v>
      </c>
      <c r="D29" s="185" t="s">
        <v>1892</v>
      </c>
      <c r="E29" s="182">
        <f>IF(VLOOKUP(A29,Startlist!B:C,2,FALSE)=C29,"","ERINEV")</f>
      </c>
    </row>
    <row r="30" spans="1:5" ht="15">
      <c r="A30" s="183">
        <v>33</v>
      </c>
      <c r="B30" s="184" t="s">
        <v>1728</v>
      </c>
      <c r="C30" s="183" t="s">
        <v>1728</v>
      </c>
      <c r="D30" s="185" t="s">
        <v>1852</v>
      </c>
      <c r="E30" s="182">
        <f>IF(VLOOKUP(A30,Startlist!B:C,2,FALSE)=C30,"","ERINEV")</f>
      </c>
    </row>
    <row r="31" spans="1:5" ht="15">
      <c r="A31" s="183">
        <v>34</v>
      </c>
      <c r="B31" s="184" t="s">
        <v>1727</v>
      </c>
      <c r="C31" s="183" t="s">
        <v>1727</v>
      </c>
      <c r="D31" s="185" t="s">
        <v>1504</v>
      </c>
      <c r="E31" s="182">
        <f>IF(VLOOKUP(A31,Startlist!B:C,2,FALSE)=C31,"","ERINEV")</f>
      </c>
    </row>
    <row r="32" spans="1:5" ht="15">
      <c r="A32" s="183">
        <v>35</v>
      </c>
      <c r="B32" s="184" t="s">
        <v>1727</v>
      </c>
      <c r="C32" s="183" t="s">
        <v>1727</v>
      </c>
      <c r="D32" s="185" t="s">
        <v>2087</v>
      </c>
      <c r="E32" s="182">
        <f>IF(VLOOKUP(A32,Startlist!B:C,2,FALSE)=C32,"","ERINEV")</f>
      </c>
    </row>
    <row r="33" spans="1:5" ht="15">
      <c r="A33" s="183">
        <v>36</v>
      </c>
      <c r="B33" s="184" t="s">
        <v>1727</v>
      </c>
      <c r="C33" s="183" t="s">
        <v>1727</v>
      </c>
      <c r="D33" s="185" t="s">
        <v>1856</v>
      </c>
      <c r="E33" s="182">
        <f>IF(VLOOKUP(A33,Startlist!B:C,2,FALSE)=C33,"","ERINEV")</f>
      </c>
    </row>
    <row r="34" spans="1:5" ht="15">
      <c r="A34" s="183">
        <v>37</v>
      </c>
      <c r="B34" s="184" t="s">
        <v>1715</v>
      </c>
      <c r="C34" s="183" t="s">
        <v>1707</v>
      </c>
      <c r="D34" s="185" t="s">
        <v>1506</v>
      </c>
      <c r="E34" s="182">
        <f>IF(VLOOKUP(A34,Startlist!B:C,2,FALSE)=C34,"","ERINEV")</f>
      </c>
    </row>
    <row r="35" spans="1:5" ht="15">
      <c r="A35" s="183">
        <v>39</v>
      </c>
      <c r="B35" s="184" t="s">
        <v>1727</v>
      </c>
      <c r="C35" s="183" t="s">
        <v>1727</v>
      </c>
      <c r="D35" s="185" t="s">
        <v>2117</v>
      </c>
      <c r="E35" s="182">
        <f>IF(VLOOKUP(A35,Startlist!B:C,2,FALSE)=C35,"","ERINEV")</f>
      </c>
    </row>
    <row r="36" spans="1:5" ht="15">
      <c r="A36" s="183">
        <v>40</v>
      </c>
      <c r="B36" s="184" t="s">
        <v>1716</v>
      </c>
      <c r="C36" s="183" t="s">
        <v>1705</v>
      </c>
      <c r="D36" s="185" t="s">
        <v>2134</v>
      </c>
      <c r="E36" s="182">
        <f>IF(VLOOKUP(A36,Startlist!B:C,2,FALSE)=C36,"","ERINEV")</f>
      </c>
    </row>
    <row r="37" spans="1:5" ht="15">
      <c r="A37" s="183">
        <v>41</v>
      </c>
      <c r="B37" s="184" t="s">
        <v>1727</v>
      </c>
      <c r="C37" s="183" t="s">
        <v>1727</v>
      </c>
      <c r="D37" s="185" t="s">
        <v>1855</v>
      </c>
      <c r="E37" s="182">
        <f>IF(VLOOKUP(A37,Startlist!B:C,2,FALSE)=C37,"","ERINEV")</f>
      </c>
    </row>
    <row r="38" spans="1:5" ht="15">
      <c r="A38" s="183">
        <v>42</v>
      </c>
      <c r="B38" s="184" t="s">
        <v>1727</v>
      </c>
      <c r="C38" s="183" t="s">
        <v>1727</v>
      </c>
      <c r="D38" s="185" t="s">
        <v>1858</v>
      </c>
      <c r="E38" s="182">
        <f>IF(VLOOKUP(A38,Startlist!B:C,2,FALSE)=C38,"","ERINEV")</f>
      </c>
    </row>
    <row r="39" spans="1:5" ht="15">
      <c r="A39" s="183">
        <v>43</v>
      </c>
      <c r="B39" s="184" t="s">
        <v>1716</v>
      </c>
      <c r="C39" s="183" t="s">
        <v>1705</v>
      </c>
      <c r="D39" s="185" t="s">
        <v>2058</v>
      </c>
      <c r="E39" s="182">
        <f>IF(VLOOKUP(A39,Startlist!B:C,2,FALSE)=C39,"","ERINEV")</f>
      </c>
    </row>
    <row r="40" spans="1:5" ht="15">
      <c r="A40" s="183">
        <v>44</v>
      </c>
      <c r="B40" s="184" t="s">
        <v>1715</v>
      </c>
      <c r="C40" s="183" t="s">
        <v>1707</v>
      </c>
      <c r="D40" s="185" t="s">
        <v>1752</v>
      </c>
      <c r="E40" s="182">
        <f>IF(VLOOKUP(A40,Startlist!B:C,2,FALSE)=C40,"","ERINEV")</f>
      </c>
    </row>
    <row r="41" spans="1:5" ht="15">
      <c r="A41" s="183">
        <v>45</v>
      </c>
      <c r="B41" s="184" t="s">
        <v>1716</v>
      </c>
      <c r="C41" s="183" t="s">
        <v>1705</v>
      </c>
      <c r="D41" s="185" t="s">
        <v>2033</v>
      </c>
      <c r="E41" s="182">
        <f>IF(VLOOKUP(A41,Startlist!B:C,2,FALSE)=C41,"","ERINEV")</f>
      </c>
    </row>
    <row r="42" spans="1:5" ht="15">
      <c r="A42" s="183">
        <v>46</v>
      </c>
      <c r="B42" s="184" t="s">
        <v>1727</v>
      </c>
      <c r="C42" s="183" t="s">
        <v>1727</v>
      </c>
      <c r="D42" s="185" t="s">
        <v>2127</v>
      </c>
      <c r="E42" s="182">
        <f>IF(VLOOKUP(A42,Startlist!B:C,2,FALSE)=C42,"","ERINEV")</f>
      </c>
    </row>
    <row r="43" spans="1:5" ht="15">
      <c r="A43" s="183">
        <v>47</v>
      </c>
      <c r="B43" s="184" t="s">
        <v>1716</v>
      </c>
      <c r="C43" s="183" t="s">
        <v>1705</v>
      </c>
      <c r="D43" s="185" t="s">
        <v>1762</v>
      </c>
      <c r="E43" s="182">
        <f>IF(VLOOKUP(A43,Startlist!B:C,2,FALSE)=C43,"","ERINEV")</f>
      </c>
    </row>
    <row r="44" spans="1:5" ht="15">
      <c r="A44" s="183">
        <v>48</v>
      </c>
      <c r="B44" s="184" t="s">
        <v>1727</v>
      </c>
      <c r="C44" s="183" t="s">
        <v>1727</v>
      </c>
      <c r="D44" s="185" t="s">
        <v>1918</v>
      </c>
      <c r="E44" s="182">
        <f>IF(VLOOKUP(A44,Startlist!B:C,2,FALSE)=C44,"","ERINEV")</f>
      </c>
    </row>
    <row r="45" spans="1:5" ht="15">
      <c r="A45" s="183">
        <v>49</v>
      </c>
      <c r="B45" s="184" t="s">
        <v>1716</v>
      </c>
      <c r="C45" s="183" t="s">
        <v>1705</v>
      </c>
      <c r="D45" s="185" t="s">
        <v>1822</v>
      </c>
      <c r="E45" s="182">
        <f>IF(VLOOKUP(A45,Startlist!B:C,2,FALSE)=C45,"","ERINEV")</f>
      </c>
    </row>
    <row r="46" spans="1:5" ht="15">
      <c r="A46" s="183">
        <v>50</v>
      </c>
      <c r="B46" s="184" t="s">
        <v>1717</v>
      </c>
      <c r="C46" s="183" t="s">
        <v>1706</v>
      </c>
      <c r="D46" s="185" t="s">
        <v>2089</v>
      </c>
      <c r="E46" s="182">
        <f>IF(VLOOKUP(A46,Startlist!B:C,2,FALSE)=C46,"","ERINEV")</f>
      </c>
    </row>
    <row r="47" spans="1:5" ht="15">
      <c r="A47" s="183">
        <v>51</v>
      </c>
      <c r="B47" s="184" t="s">
        <v>1727</v>
      </c>
      <c r="C47" s="183" t="s">
        <v>1727</v>
      </c>
      <c r="D47" s="185" t="s">
        <v>2114</v>
      </c>
      <c r="E47" s="182">
        <f>IF(VLOOKUP(A47,Startlist!B:C,2,FALSE)=C47,"","ERINEV")</f>
      </c>
    </row>
    <row r="48" spans="1:5" ht="15">
      <c r="A48" s="183">
        <v>52</v>
      </c>
      <c r="B48" s="184" t="s">
        <v>1727</v>
      </c>
      <c r="C48" s="183" t="s">
        <v>1727</v>
      </c>
      <c r="D48" s="185" t="s">
        <v>1859</v>
      </c>
      <c r="E48" s="182">
        <f>IF(VLOOKUP(A48,Startlist!B:C,2,FALSE)=C48,"","ERINEV")</f>
      </c>
    </row>
    <row r="49" spans="1:5" ht="15">
      <c r="A49" s="183">
        <v>53</v>
      </c>
      <c r="B49" s="184" t="s">
        <v>1715</v>
      </c>
      <c r="C49" s="183" t="s">
        <v>1707</v>
      </c>
      <c r="D49" s="185" t="s">
        <v>1516</v>
      </c>
      <c r="E49" s="182">
        <f>IF(VLOOKUP(A49,Startlist!B:C,2,FALSE)=C49,"","ERINEV")</f>
      </c>
    </row>
    <row r="50" spans="1:5" ht="15">
      <c r="A50" s="183">
        <v>54</v>
      </c>
      <c r="B50" s="184" t="s">
        <v>1716</v>
      </c>
      <c r="C50" s="183" t="s">
        <v>1705</v>
      </c>
      <c r="D50" s="185" t="s">
        <v>1518</v>
      </c>
      <c r="E50" s="182">
        <f>IF(VLOOKUP(A50,Startlist!B:C,2,FALSE)=C50,"","ERINEV")</f>
      </c>
    </row>
    <row r="51" spans="1:5" ht="15">
      <c r="A51" s="183">
        <v>55</v>
      </c>
      <c r="B51" s="184" t="s">
        <v>1716</v>
      </c>
      <c r="C51" s="183" t="s">
        <v>1705</v>
      </c>
      <c r="D51" s="185" t="s">
        <v>2095</v>
      </c>
      <c r="E51" s="182">
        <f>IF(VLOOKUP(A51,Startlist!B:C,2,FALSE)=C51,"","ERINEV")</f>
      </c>
    </row>
    <row r="52" spans="1:5" ht="15">
      <c r="A52" s="183">
        <v>57</v>
      </c>
      <c r="B52" s="184" t="s">
        <v>1727</v>
      </c>
      <c r="C52" s="183" t="s">
        <v>1727</v>
      </c>
      <c r="D52" s="185" t="s">
        <v>1519</v>
      </c>
      <c r="E52" s="182">
        <f>IF(VLOOKUP(A52,Startlist!B:C,2,FALSE)=C52,"","ERINEV")</f>
      </c>
    </row>
    <row r="53" spans="1:5" ht="15">
      <c r="A53" s="183">
        <v>58</v>
      </c>
      <c r="B53" s="184" t="s">
        <v>1715</v>
      </c>
      <c r="C53" s="183" t="s">
        <v>1707</v>
      </c>
      <c r="D53" s="185" t="s">
        <v>2060</v>
      </c>
      <c r="E53" s="182">
        <f>IF(VLOOKUP(A53,Startlist!B:C,2,FALSE)=C53,"","ERINEV")</f>
      </c>
    </row>
    <row r="54" spans="1:5" ht="15">
      <c r="A54" s="183">
        <v>59</v>
      </c>
      <c r="B54" s="184" t="s">
        <v>1715</v>
      </c>
      <c r="C54" s="183" t="s">
        <v>1707</v>
      </c>
      <c r="D54" s="185" t="s">
        <v>1522</v>
      </c>
      <c r="E54" s="182">
        <f>IF(VLOOKUP(A54,Startlist!B:C,2,FALSE)=C54,"","ERINEV")</f>
      </c>
    </row>
    <row r="55" spans="1:5" ht="15">
      <c r="A55" s="183">
        <v>60</v>
      </c>
      <c r="B55" s="184" t="s">
        <v>1717</v>
      </c>
      <c r="C55" s="183" t="s">
        <v>1706</v>
      </c>
      <c r="D55" s="185" t="s">
        <v>2092</v>
      </c>
      <c r="E55" s="182">
        <f>IF(VLOOKUP(A55,Startlist!B:C,2,FALSE)=C55,"","ERINEV")</f>
      </c>
    </row>
    <row r="56" spans="1:5" ht="15">
      <c r="A56" s="183">
        <v>61</v>
      </c>
      <c r="B56" s="184" t="s">
        <v>1717</v>
      </c>
      <c r="C56" s="183" t="s">
        <v>1706</v>
      </c>
      <c r="D56" s="185" t="s">
        <v>1854</v>
      </c>
      <c r="E56" s="182">
        <f>IF(VLOOKUP(A56,Startlist!B:C,2,FALSE)=C56,"","ERINEV")</f>
      </c>
    </row>
    <row r="57" spans="1:5" ht="15">
      <c r="A57" s="183">
        <v>62</v>
      </c>
      <c r="B57" s="184" t="s">
        <v>1716</v>
      </c>
      <c r="C57" s="183" t="s">
        <v>1705</v>
      </c>
      <c r="D57" s="185" t="s">
        <v>1861</v>
      </c>
      <c r="E57" s="182">
        <f>IF(VLOOKUP(A57,Startlist!B:C,2,FALSE)=C57,"","ERINEV")</f>
      </c>
    </row>
    <row r="58" spans="1:5" ht="15">
      <c r="A58" s="183">
        <v>63</v>
      </c>
      <c r="B58" s="184" t="s">
        <v>1727</v>
      </c>
      <c r="C58" s="183" t="s">
        <v>1727</v>
      </c>
      <c r="D58" s="185" t="s">
        <v>1524</v>
      </c>
      <c r="E58" s="182">
        <f>IF(VLOOKUP(A58,Startlist!B:C,2,FALSE)=C58,"","ERINEV")</f>
      </c>
    </row>
    <row r="59" spans="1:5" ht="15">
      <c r="A59" s="183">
        <v>64</v>
      </c>
      <c r="B59" s="184" t="s">
        <v>1730</v>
      </c>
      <c r="C59" s="183" t="s">
        <v>1730</v>
      </c>
      <c r="D59" s="185" t="s">
        <v>2120</v>
      </c>
      <c r="E59" s="182">
        <f>IF(VLOOKUP(A59,Startlist!B:C,2,FALSE)=C59,"","ERINEV")</f>
      </c>
    </row>
    <row r="60" spans="1:5" ht="15">
      <c r="A60" s="183">
        <v>66</v>
      </c>
      <c r="B60" s="184" t="s">
        <v>1716</v>
      </c>
      <c r="C60" s="183" t="s">
        <v>1705</v>
      </c>
      <c r="D60" s="185" t="s">
        <v>2062</v>
      </c>
      <c r="E60" s="182">
        <f>IF(VLOOKUP(A60,Startlist!B:C,2,FALSE)=C60,"","ERINEV")</f>
      </c>
    </row>
    <row r="61" spans="1:5" ht="15">
      <c r="A61" s="183">
        <v>67</v>
      </c>
      <c r="B61" s="184" t="s">
        <v>1717</v>
      </c>
      <c r="C61" s="183" t="s">
        <v>1706</v>
      </c>
      <c r="D61" s="185" t="s">
        <v>1755</v>
      </c>
      <c r="E61" s="182">
        <f>IF(VLOOKUP(A61,Startlist!B:C,2,FALSE)=C61,"","ERINEV")</f>
      </c>
    </row>
    <row r="62" spans="1:5" ht="15">
      <c r="A62" s="183">
        <v>68</v>
      </c>
      <c r="B62" s="184" t="s">
        <v>1715</v>
      </c>
      <c r="C62" s="183" t="s">
        <v>1707</v>
      </c>
      <c r="D62" s="185" t="s">
        <v>1857</v>
      </c>
      <c r="E62" s="182">
        <f>IF(VLOOKUP(A62,Startlist!B:C,2,FALSE)=C62,"","ERINEV")</f>
      </c>
    </row>
    <row r="63" spans="1:5" ht="15">
      <c r="A63" s="183">
        <v>69</v>
      </c>
      <c r="B63" s="184" t="s">
        <v>1718</v>
      </c>
      <c r="C63" s="183" t="s">
        <v>1708</v>
      </c>
      <c r="D63" s="185" t="s">
        <v>2063</v>
      </c>
      <c r="E63" s="182">
        <f>IF(VLOOKUP(A63,Startlist!B:C,2,FALSE)=C63,"","ERINEV")</f>
      </c>
    </row>
    <row r="64" spans="1:5" ht="15">
      <c r="A64" s="183">
        <v>70</v>
      </c>
      <c r="B64" s="184" t="s">
        <v>1716</v>
      </c>
      <c r="C64" s="183" t="s">
        <v>1705</v>
      </c>
      <c r="D64" s="185" t="s">
        <v>2067</v>
      </c>
      <c r="E64" s="182">
        <f>IF(VLOOKUP(A64,Startlist!B:C,2,FALSE)=C64,"","ERINEV")</f>
      </c>
    </row>
    <row r="65" spans="1:5" ht="15">
      <c r="A65" s="183">
        <v>71</v>
      </c>
      <c r="B65" s="184" t="s">
        <v>1715</v>
      </c>
      <c r="C65" s="183" t="s">
        <v>1707</v>
      </c>
      <c r="D65" s="185" t="s">
        <v>2126</v>
      </c>
      <c r="E65" s="182">
        <f>IF(VLOOKUP(A65,Startlist!B:C,2,FALSE)=C65,"","ERINEV")</f>
      </c>
    </row>
    <row r="66" spans="1:5" ht="15">
      <c r="A66" s="183">
        <v>72</v>
      </c>
      <c r="B66" s="184" t="s">
        <v>1716</v>
      </c>
      <c r="C66" s="183" t="s">
        <v>1705</v>
      </c>
      <c r="D66" s="185" t="s">
        <v>1531</v>
      </c>
      <c r="E66" s="182">
        <f>IF(VLOOKUP(A66,Startlist!B:C,2,FALSE)=C66,"","ERINEV")</f>
      </c>
    </row>
    <row r="67" spans="1:5" ht="15">
      <c r="A67" s="183">
        <v>73</v>
      </c>
      <c r="B67" s="184" t="s">
        <v>1717</v>
      </c>
      <c r="C67" s="183" t="s">
        <v>1706</v>
      </c>
      <c r="D67" s="185" t="s">
        <v>1709</v>
      </c>
      <c r="E67" s="182">
        <f>IF(VLOOKUP(A67,Startlist!B:C,2,FALSE)=C67,"","ERINEV")</f>
      </c>
    </row>
    <row r="68" spans="1:5" ht="15">
      <c r="A68" s="183">
        <v>74</v>
      </c>
      <c r="B68" s="184" t="s">
        <v>1716</v>
      </c>
      <c r="C68" s="183" t="s">
        <v>1705</v>
      </c>
      <c r="D68" s="185" t="s">
        <v>1533</v>
      </c>
      <c r="E68" s="182">
        <f>IF(VLOOKUP(A68,Startlist!B:C,2,FALSE)=C68,"","ERINEV")</f>
      </c>
    </row>
    <row r="69" spans="1:5" ht="15">
      <c r="A69" s="183">
        <v>75</v>
      </c>
      <c r="B69" s="184" t="s">
        <v>1718</v>
      </c>
      <c r="C69" s="183" t="s">
        <v>1708</v>
      </c>
      <c r="D69" s="185" t="s">
        <v>1710</v>
      </c>
      <c r="E69" s="182">
        <f>IF(VLOOKUP(A69,Startlist!B:C,2,FALSE)=C69,"","ERINEV")</f>
      </c>
    </row>
    <row r="70" spans="1:5" ht="15">
      <c r="A70" s="183">
        <v>76</v>
      </c>
      <c r="B70" s="184" t="s">
        <v>1716</v>
      </c>
      <c r="C70" s="183" t="s">
        <v>1705</v>
      </c>
      <c r="D70" s="185" t="s">
        <v>2079</v>
      </c>
      <c r="E70" s="182">
        <f>IF(VLOOKUP(A70,Startlist!B:C,2,FALSE)=C70,"","ERINEV")</f>
      </c>
    </row>
    <row r="71" spans="1:5" ht="15">
      <c r="A71" s="183">
        <v>77</v>
      </c>
      <c r="B71" s="184" t="s">
        <v>1716</v>
      </c>
      <c r="C71" s="183" t="s">
        <v>1705</v>
      </c>
      <c r="D71" s="185" t="s">
        <v>2030</v>
      </c>
      <c r="E71" s="182">
        <f>IF(VLOOKUP(A71,Startlist!B:C,2,FALSE)=C71,"","ERINEV")</f>
      </c>
    </row>
    <row r="72" spans="1:5" ht="15">
      <c r="A72" s="183">
        <v>78</v>
      </c>
      <c r="B72" s="184" t="s">
        <v>1715</v>
      </c>
      <c r="C72" s="183" t="s">
        <v>1707</v>
      </c>
      <c r="D72" s="185" t="s">
        <v>1760</v>
      </c>
      <c r="E72" s="182">
        <f>IF(VLOOKUP(A72,Startlist!B:C,2,FALSE)=C72,"","ERINEV")</f>
      </c>
    </row>
    <row r="73" spans="1:5" ht="15">
      <c r="A73" s="183">
        <v>79</v>
      </c>
      <c r="B73" s="184" t="s">
        <v>1717</v>
      </c>
      <c r="C73" s="183" t="s">
        <v>1706</v>
      </c>
      <c r="D73" s="185" t="s">
        <v>2109</v>
      </c>
      <c r="E73" s="182">
        <f>IF(VLOOKUP(A73,Startlist!B:C,2,FALSE)=C73,"","ERINEV")</f>
      </c>
    </row>
    <row r="74" spans="1:5" ht="15">
      <c r="A74" s="183">
        <v>80</v>
      </c>
      <c r="B74" s="184" t="s">
        <v>1718</v>
      </c>
      <c r="C74" s="183" t="s">
        <v>1708</v>
      </c>
      <c r="D74" s="185" t="s">
        <v>2069</v>
      </c>
      <c r="E74" s="182">
        <f>IF(VLOOKUP(A74,Startlist!B:C,2,FALSE)=C74,"","ERINEV")</f>
      </c>
    </row>
    <row r="75" spans="1:5" ht="15">
      <c r="A75" s="183">
        <v>81</v>
      </c>
      <c r="B75" s="184" t="s">
        <v>1715</v>
      </c>
      <c r="C75" s="183" t="s">
        <v>1707</v>
      </c>
      <c r="D75" s="185" t="s">
        <v>1540</v>
      </c>
      <c r="E75" s="182">
        <f>IF(VLOOKUP(A75,Startlist!B:C,2,FALSE)=C75,"","ERINEV")</f>
      </c>
    </row>
    <row r="76" spans="1:5" ht="15">
      <c r="A76" s="183">
        <v>82</v>
      </c>
      <c r="B76" s="184" t="s">
        <v>1718</v>
      </c>
      <c r="C76" s="183" t="s">
        <v>1708</v>
      </c>
      <c r="D76" s="185" t="s">
        <v>1542</v>
      </c>
      <c r="E76" s="182">
        <f>IF(VLOOKUP(A76,Startlist!B:C,2,FALSE)=C76,"","ERINEV")</f>
      </c>
    </row>
    <row r="77" spans="1:5" ht="15">
      <c r="A77" s="183">
        <v>83</v>
      </c>
      <c r="B77" s="184" t="s">
        <v>1716</v>
      </c>
      <c r="C77" s="183" t="s">
        <v>1705</v>
      </c>
      <c r="D77" s="185" t="s">
        <v>1544</v>
      </c>
      <c r="E77" s="182">
        <f>IF(VLOOKUP(A77,Startlist!B:C,2,FALSE)=C77,"","ERINEV")</f>
      </c>
    </row>
    <row r="78" spans="1:5" ht="15">
      <c r="A78" s="183">
        <v>84</v>
      </c>
      <c r="B78" s="184" t="s">
        <v>1715</v>
      </c>
      <c r="C78" s="183" t="s">
        <v>1707</v>
      </c>
      <c r="D78" s="185" t="s">
        <v>2074</v>
      </c>
      <c r="E78" s="182">
        <f>IF(VLOOKUP(A78,Startlist!B:C,2,FALSE)=C78,"","ERINEV")</f>
      </c>
    </row>
    <row r="79" spans="1:5" ht="15">
      <c r="A79" s="183">
        <v>85</v>
      </c>
      <c r="B79" s="184" t="s">
        <v>1730</v>
      </c>
      <c r="C79" s="183" t="s">
        <v>1730</v>
      </c>
      <c r="D79" s="185" t="s">
        <v>1545</v>
      </c>
      <c r="E79" s="182">
        <f>IF(VLOOKUP(A79,Startlist!B:C,2,FALSE)=C79,"","ERINEV")</f>
      </c>
    </row>
    <row r="80" spans="1:5" ht="15">
      <c r="A80" s="183">
        <v>86</v>
      </c>
      <c r="B80" s="184" t="s">
        <v>1716</v>
      </c>
      <c r="C80" s="183" t="s">
        <v>1705</v>
      </c>
      <c r="D80" s="185" t="s">
        <v>2080</v>
      </c>
      <c r="E80" s="182">
        <f>IF(VLOOKUP(A80,Startlist!B:C,2,FALSE)=C80,"","ERINEV")</f>
      </c>
    </row>
    <row r="81" spans="1:5" ht="15">
      <c r="A81" s="183">
        <v>88</v>
      </c>
      <c r="B81" s="184" t="s">
        <v>1730</v>
      </c>
      <c r="C81" s="183" t="s">
        <v>1730</v>
      </c>
      <c r="D81" s="185" t="s">
        <v>2105</v>
      </c>
      <c r="E81" s="182">
        <f>IF(VLOOKUP(A81,Startlist!B:C,2,FALSE)=C81,"","ERINEV")</f>
      </c>
    </row>
    <row r="82" spans="1:5" ht="15">
      <c r="A82" s="183">
        <v>89</v>
      </c>
      <c r="B82" s="184" t="s">
        <v>1719</v>
      </c>
      <c r="C82" s="183" t="s">
        <v>1729</v>
      </c>
      <c r="D82" s="185" t="s">
        <v>1803</v>
      </c>
      <c r="E82" s="182">
        <f>IF(VLOOKUP(A82,Startlist!B:C,2,FALSE)=C82,"","ERINEV")</f>
      </c>
    </row>
    <row r="83" spans="1:5" ht="15">
      <c r="A83" s="183">
        <v>90</v>
      </c>
      <c r="B83" s="184" t="s">
        <v>1718</v>
      </c>
      <c r="C83" s="183" t="s">
        <v>1708</v>
      </c>
      <c r="D83" s="185" t="s">
        <v>2096</v>
      </c>
      <c r="E83" s="182">
        <f>IF(VLOOKUP(A83,Startlist!B:C,2,FALSE)=C83,"","ERINEV")</f>
      </c>
    </row>
    <row r="84" spans="1:5" ht="15">
      <c r="A84" s="183">
        <v>91</v>
      </c>
      <c r="B84" s="184" t="s">
        <v>1715</v>
      </c>
      <c r="C84" s="183" t="s">
        <v>1707</v>
      </c>
      <c r="D84" s="185" t="s">
        <v>1806</v>
      </c>
      <c r="E84" s="182">
        <f>IF(VLOOKUP(A84,Startlist!B:C,2,FALSE)=C84,"","ERINEV")</f>
      </c>
    </row>
    <row r="85" spans="1:5" ht="15">
      <c r="A85" s="183">
        <v>93</v>
      </c>
      <c r="B85" s="184" t="s">
        <v>1730</v>
      </c>
      <c r="C85" s="183" t="s">
        <v>1730</v>
      </c>
      <c r="D85" s="185" t="s">
        <v>2071</v>
      </c>
      <c r="E85" s="182">
        <f>IF(VLOOKUP(A85,Startlist!B:C,2,FALSE)=C85,"","ERINEV")</f>
      </c>
    </row>
    <row r="86" spans="1:5" ht="15">
      <c r="A86" s="183">
        <v>94</v>
      </c>
      <c r="B86" s="184" t="s">
        <v>1715</v>
      </c>
      <c r="C86" s="183" t="s">
        <v>1707</v>
      </c>
      <c r="D86" s="185" t="s">
        <v>1554</v>
      </c>
      <c r="E86" s="182">
        <f>IF(VLOOKUP(A86,Startlist!B:C,2,FALSE)=C86,"","ERINEV")</f>
      </c>
    </row>
    <row r="87" spans="1:5" ht="15">
      <c r="A87" s="183">
        <v>95</v>
      </c>
      <c r="B87" s="184" t="s">
        <v>1716</v>
      </c>
      <c r="C87" s="183" t="s">
        <v>1705</v>
      </c>
      <c r="D87" s="185" t="s">
        <v>2081</v>
      </c>
      <c r="E87" s="182">
        <f>IF(VLOOKUP(A87,Startlist!B:C,2,FALSE)=C87,"","ERINEV")</f>
      </c>
    </row>
    <row r="88" spans="1:5" ht="15">
      <c r="A88" s="183">
        <v>96</v>
      </c>
      <c r="B88" s="184" t="s">
        <v>1716</v>
      </c>
      <c r="C88" s="183" t="s">
        <v>1705</v>
      </c>
      <c r="D88" s="185" t="s">
        <v>1559</v>
      </c>
      <c r="E88" s="182">
        <f>IF(VLOOKUP(A88,Startlist!B:C,2,FALSE)=C88,"","ERINEV")</f>
      </c>
    </row>
    <row r="89" spans="1:5" ht="15">
      <c r="A89" s="183">
        <v>97</v>
      </c>
      <c r="B89" s="184" t="s">
        <v>1715</v>
      </c>
      <c r="C89" s="183" t="s">
        <v>1707</v>
      </c>
      <c r="D89" s="185" t="s">
        <v>1971</v>
      </c>
      <c r="E89" s="182">
        <f>IF(VLOOKUP(A89,Startlist!B:C,2,FALSE)=C89,"","ERINEV")</f>
      </c>
    </row>
    <row r="90" spans="1:5" ht="15">
      <c r="A90" s="183">
        <v>98</v>
      </c>
      <c r="B90" s="184" t="s">
        <v>1718</v>
      </c>
      <c r="C90" s="183" t="s">
        <v>1708</v>
      </c>
      <c r="D90" s="185" t="s">
        <v>2099</v>
      </c>
      <c r="E90" s="182">
        <f>IF(VLOOKUP(A90,Startlist!B:C,2,FALSE)=C90,"","ERINEV")</f>
      </c>
    </row>
    <row r="91" spans="1:5" ht="15">
      <c r="A91" s="183">
        <v>99</v>
      </c>
      <c r="B91" s="184" t="s">
        <v>1715</v>
      </c>
      <c r="C91" s="183" t="s">
        <v>1707</v>
      </c>
      <c r="D91" s="185" t="s">
        <v>2037</v>
      </c>
      <c r="E91" s="182">
        <f>IF(VLOOKUP(A91,Startlist!B:C,2,FALSE)=C91,"","ERINEV")</f>
      </c>
    </row>
    <row r="92" spans="1:5" ht="15">
      <c r="A92" s="183">
        <v>100</v>
      </c>
      <c r="B92" s="184" t="s">
        <v>1718</v>
      </c>
      <c r="C92" s="183" t="s">
        <v>1708</v>
      </c>
      <c r="D92" s="185" t="s">
        <v>1564</v>
      </c>
      <c r="E92" s="182">
        <f>IF(VLOOKUP(A92,Startlist!B:C,2,FALSE)=C92,"","ERINEV")</f>
      </c>
    </row>
    <row r="93" spans="1:5" ht="15">
      <c r="A93" s="183">
        <v>101</v>
      </c>
      <c r="B93" s="184" t="s">
        <v>1718</v>
      </c>
      <c r="C93" s="183" t="s">
        <v>1708</v>
      </c>
      <c r="D93" s="185" t="s">
        <v>1814</v>
      </c>
      <c r="E93" s="182">
        <f>IF(VLOOKUP(A93,Startlist!B:C,2,FALSE)=C93,"","ERINEV")</f>
      </c>
    </row>
    <row r="94" spans="1:5" ht="15">
      <c r="A94" s="183">
        <v>102</v>
      </c>
      <c r="B94" s="184" t="s">
        <v>1730</v>
      </c>
      <c r="C94" s="183" t="s">
        <v>1730</v>
      </c>
      <c r="D94" s="185" t="s">
        <v>2073</v>
      </c>
      <c r="E94" s="182">
        <f>IF(VLOOKUP(A94,Startlist!B:C,2,FALSE)=C94,"","ERINEV")</f>
      </c>
    </row>
    <row r="95" spans="1:5" ht="15">
      <c r="A95" s="183">
        <v>103</v>
      </c>
      <c r="B95" s="184" t="s">
        <v>1719</v>
      </c>
      <c r="C95" s="183" t="s">
        <v>1729</v>
      </c>
      <c r="D95" s="185" t="s">
        <v>1800</v>
      </c>
      <c r="E95" s="182">
        <f>IF(VLOOKUP(A95,Startlist!B:C,2,FALSE)=C95,"","ERINEV")</f>
      </c>
    </row>
    <row r="96" spans="1:5" ht="15">
      <c r="A96" s="183">
        <v>104</v>
      </c>
      <c r="B96" s="184" t="s">
        <v>1717</v>
      </c>
      <c r="C96" s="183" t="s">
        <v>1706</v>
      </c>
      <c r="D96" s="185" t="s">
        <v>2041</v>
      </c>
      <c r="E96" s="182">
        <f>IF(VLOOKUP(A96,Startlist!B:C,2,FALSE)=C96,"","ERINEV")</f>
      </c>
    </row>
    <row r="97" spans="1:5" ht="15">
      <c r="A97" s="183">
        <v>105</v>
      </c>
      <c r="B97" s="184" t="s">
        <v>1716</v>
      </c>
      <c r="C97" s="183" t="s">
        <v>1705</v>
      </c>
      <c r="D97" s="185" t="s">
        <v>1571</v>
      </c>
      <c r="E97" s="182">
        <f>IF(VLOOKUP(A97,Startlist!B:C,2,FALSE)=C97,"","ERINEV")</f>
      </c>
    </row>
    <row r="98" spans="1:5" ht="15">
      <c r="A98" s="183">
        <v>106</v>
      </c>
      <c r="B98" s="184" t="s">
        <v>1730</v>
      </c>
      <c r="C98" s="183" t="s">
        <v>1730</v>
      </c>
      <c r="D98" s="185" t="s">
        <v>1758</v>
      </c>
      <c r="E98" s="182">
        <f>IF(VLOOKUP(A98,Startlist!B:C,2,FALSE)=C98,"","ERINEV")</f>
      </c>
    </row>
    <row r="99" spans="1:5" ht="15">
      <c r="A99" s="183">
        <v>107</v>
      </c>
      <c r="B99" s="184" t="s">
        <v>1718</v>
      </c>
      <c r="C99" s="183" t="s">
        <v>1708</v>
      </c>
      <c r="D99" s="185" t="s">
        <v>2100</v>
      </c>
      <c r="E99" s="182">
        <f>IF(VLOOKUP(A99,Startlist!B:C,2,FALSE)=C99,"","ERINEV")</f>
      </c>
    </row>
    <row r="100" spans="1:5" ht="15">
      <c r="A100" s="183">
        <v>108</v>
      </c>
      <c r="B100" s="184" t="s">
        <v>1719</v>
      </c>
      <c r="C100" s="183" t="s">
        <v>1729</v>
      </c>
      <c r="D100" s="185" t="s">
        <v>1862</v>
      </c>
      <c r="E100" s="182">
        <f>IF(VLOOKUP(A100,Startlist!B:C,2,FALSE)=C100,"","ERINEV")</f>
      </c>
    </row>
    <row r="101" spans="1:5" ht="15">
      <c r="A101" s="183">
        <v>110</v>
      </c>
      <c r="B101" s="184" t="s">
        <v>1716</v>
      </c>
      <c r="C101" s="183" t="s">
        <v>1705</v>
      </c>
      <c r="D101" s="185" t="s">
        <v>1582</v>
      </c>
      <c r="E101" s="182">
        <f>IF(VLOOKUP(A101,Startlist!B:C,2,FALSE)=C101,"","ERINEV")</f>
      </c>
    </row>
    <row r="102" spans="1:5" ht="15">
      <c r="A102" s="183">
        <v>111</v>
      </c>
      <c r="B102" s="184" t="s">
        <v>1718</v>
      </c>
      <c r="C102" s="183" t="s">
        <v>1708</v>
      </c>
      <c r="D102" s="185" t="s">
        <v>1585</v>
      </c>
      <c r="E102" s="182">
        <f>IF(VLOOKUP(A102,Startlist!B:C,2,FALSE)=C102,"","ERINEV")</f>
      </c>
    </row>
    <row r="103" spans="1:5" ht="15">
      <c r="A103" s="183">
        <v>112</v>
      </c>
      <c r="B103" s="184" t="s">
        <v>1730</v>
      </c>
      <c r="C103" s="183" t="s">
        <v>1730</v>
      </c>
      <c r="D103" s="185" t="s">
        <v>1588</v>
      </c>
      <c r="E103" s="182">
        <f>IF(VLOOKUP(A103,Startlist!B:C,2,FALSE)=C103,"","ERINEV")</f>
      </c>
    </row>
    <row r="104" spans="1:5" ht="15">
      <c r="A104" s="183">
        <v>113</v>
      </c>
      <c r="B104" s="184" t="s">
        <v>1719</v>
      </c>
      <c r="C104" s="183" t="s">
        <v>1729</v>
      </c>
      <c r="D104" s="185" t="s">
        <v>1860</v>
      </c>
      <c r="E104" s="182">
        <f>IF(VLOOKUP(A104,Startlist!B:C,2,FALSE)=C104,"","ERINEV")</f>
      </c>
    </row>
    <row r="105" spans="1:5" ht="15">
      <c r="A105" s="183">
        <v>114</v>
      </c>
      <c r="B105" s="184" t="s">
        <v>1717</v>
      </c>
      <c r="C105" s="183" t="s">
        <v>1706</v>
      </c>
      <c r="D105" s="185" t="s">
        <v>1791</v>
      </c>
      <c r="E105" s="182">
        <f>IF(VLOOKUP(A105,Startlist!B:C,2,FALSE)=C105,"","ERINEV")</f>
      </c>
    </row>
    <row r="106" spans="1:5" ht="15">
      <c r="A106" s="183">
        <v>115</v>
      </c>
      <c r="B106" s="184" t="s">
        <v>1730</v>
      </c>
      <c r="C106" s="183" t="s">
        <v>1730</v>
      </c>
      <c r="D106" s="185" t="s">
        <v>2077</v>
      </c>
      <c r="E106" s="182">
        <f>IF(VLOOKUP(A106,Startlist!B:C,2,FALSE)=C106,"","ERINEV")</f>
      </c>
    </row>
    <row r="107" spans="1:5" ht="15">
      <c r="A107" s="183">
        <v>116</v>
      </c>
      <c r="B107" s="184" t="s">
        <v>1730</v>
      </c>
      <c r="C107" s="183" t="s">
        <v>1730</v>
      </c>
      <c r="D107" s="185" t="s">
        <v>1702</v>
      </c>
      <c r="E107" s="182">
        <f>IF(VLOOKUP(A107,Startlist!B:C,2,FALSE)=C107,"","ERINEV")</f>
      </c>
    </row>
    <row r="108" spans="1:5" ht="15">
      <c r="A108" s="183">
        <v>117</v>
      </c>
      <c r="B108" s="184" t="s">
        <v>1718</v>
      </c>
      <c r="C108" s="183" t="s">
        <v>1708</v>
      </c>
      <c r="D108" s="185" t="s">
        <v>1596</v>
      </c>
      <c r="E108" s="182">
        <f>IF(VLOOKUP(A108,Startlist!B:C,2,FALSE)=C108,"","ERINEV")</f>
      </c>
    </row>
    <row r="109" spans="1:5" ht="15">
      <c r="A109" s="183">
        <v>119</v>
      </c>
      <c r="B109" s="184" t="s">
        <v>1717</v>
      </c>
      <c r="C109" s="183" t="s">
        <v>1706</v>
      </c>
      <c r="D109" s="185" t="s">
        <v>2097</v>
      </c>
      <c r="E109" s="182">
        <f>IF(VLOOKUP(A109,Startlist!B:C,2,FALSE)=C109,"","ERINEV")</f>
      </c>
    </row>
    <row r="110" spans="1:5" ht="15">
      <c r="A110" s="183">
        <v>121</v>
      </c>
      <c r="B110" s="184" t="s">
        <v>1719</v>
      </c>
      <c r="C110" s="183" t="s">
        <v>1729</v>
      </c>
      <c r="D110" s="185" t="s">
        <v>1602</v>
      </c>
      <c r="E110" s="182">
        <f>IF(VLOOKUP(A110,Startlist!B:C,2,FALSE)=C110,"","ERINEV")</f>
      </c>
    </row>
    <row r="111" spans="1:5" ht="15">
      <c r="A111" s="183">
        <v>122</v>
      </c>
      <c r="B111" s="184" t="s">
        <v>1730</v>
      </c>
      <c r="C111" s="183" t="s">
        <v>1730</v>
      </c>
      <c r="D111" s="185" t="s">
        <v>1605</v>
      </c>
      <c r="E111" s="182">
        <f>IF(VLOOKUP(A111,Startlist!B:C,2,FALSE)=C111,"","ERINEV")</f>
      </c>
    </row>
    <row r="112" spans="1:5" ht="15">
      <c r="A112" s="183">
        <v>123</v>
      </c>
      <c r="B112" s="184" t="s">
        <v>1730</v>
      </c>
      <c r="C112" s="183" t="s">
        <v>1730</v>
      </c>
      <c r="D112" s="185" t="s">
        <v>2104</v>
      </c>
      <c r="E112" s="182">
        <f>IF(VLOOKUP(A112,Startlist!B:C,2,FALSE)=C112,"","ERINEV")</f>
      </c>
    </row>
    <row r="113" spans="1:5" ht="15">
      <c r="A113" s="183">
        <v>124</v>
      </c>
      <c r="B113" s="184" t="s">
        <v>1715</v>
      </c>
      <c r="C113" s="183" t="s">
        <v>1707</v>
      </c>
      <c r="D113" s="185" t="s">
        <v>1609</v>
      </c>
      <c r="E113" s="182">
        <f>IF(VLOOKUP(A113,Startlist!B:C,2,FALSE)=C113,"","ERINEV")</f>
      </c>
    </row>
    <row r="114" spans="1:5" ht="15">
      <c r="A114" s="183">
        <v>125</v>
      </c>
      <c r="B114" s="184" t="s">
        <v>1715</v>
      </c>
      <c r="C114" s="183" t="s">
        <v>1707</v>
      </c>
      <c r="D114" s="185" t="s">
        <v>2090</v>
      </c>
      <c r="E114" s="182">
        <f>IF(VLOOKUP(A114,Startlist!B:C,2,FALSE)=C114,"","ERINEV")</f>
      </c>
    </row>
    <row r="115" spans="1:5" ht="15">
      <c r="A115" s="183">
        <v>126</v>
      </c>
      <c r="B115" s="184" t="s">
        <v>1717</v>
      </c>
      <c r="C115" s="183" t="s">
        <v>1706</v>
      </c>
      <c r="D115" s="185" t="s">
        <v>1614</v>
      </c>
      <c r="E115" s="182">
        <f>IF(VLOOKUP(A115,Startlist!B:C,2,FALSE)=C115,"","ERINEV")</f>
      </c>
    </row>
    <row r="116" spans="1:5" ht="15">
      <c r="A116" s="183">
        <v>127</v>
      </c>
      <c r="B116" s="184" t="s">
        <v>1717</v>
      </c>
      <c r="C116" s="183" t="s">
        <v>1706</v>
      </c>
      <c r="D116" s="185" t="s">
        <v>1617</v>
      </c>
      <c r="E116" s="182">
        <f>IF(VLOOKUP(A116,Startlist!B:C,2,FALSE)=C116,"","ERINEV")</f>
      </c>
    </row>
    <row r="117" spans="1:5" ht="15">
      <c r="A117" s="183">
        <v>128</v>
      </c>
      <c r="B117" s="184" t="s">
        <v>1717</v>
      </c>
      <c r="C117" s="183" t="s">
        <v>1706</v>
      </c>
      <c r="D117" s="185" t="s">
        <v>1811</v>
      </c>
      <c r="E117" s="182">
        <f>IF(VLOOKUP(A117,Startlist!B:C,2,FALSE)=C117,"","ERINEV")</f>
      </c>
    </row>
    <row r="118" spans="1:5" ht="15">
      <c r="A118" s="183">
        <v>129</v>
      </c>
      <c r="B118" s="184" t="s">
        <v>1718</v>
      </c>
      <c r="C118" s="183" t="s">
        <v>1708</v>
      </c>
      <c r="D118" s="185" t="s">
        <v>1817</v>
      </c>
      <c r="E118" s="182">
        <f>IF(VLOOKUP(A118,Startlist!B:C,2,FALSE)=C118,"","ERINEV")</f>
      </c>
    </row>
    <row r="119" spans="1:5" ht="15">
      <c r="A119" s="183">
        <v>130</v>
      </c>
      <c r="B119" s="184" t="s">
        <v>1718</v>
      </c>
      <c r="C119" s="183" t="s">
        <v>1708</v>
      </c>
      <c r="D119" s="185" t="s">
        <v>1621</v>
      </c>
      <c r="E119" s="182">
        <f>IF(VLOOKUP(A119,Startlist!B:C,2,FALSE)=C119,"","ERINEV")</f>
      </c>
    </row>
    <row r="120" spans="1:5" ht="15">
      <c r="A120" s="183">
        <v>131</v>
      </c>
      <c r="B120" s="184" t="s">
        <v>1718</v>
      </c>
      <c r="C120" s="183" t="s">
        <v>1708</v>
      </c>
      <c r="D120" s="185" t="s">
        <v>1625</v>
      </c>
      <c r="E120" s="182">
        <f>IF(VLOOKUP(A120,Startlist!B:C,2,FALSE)=C120,"","ERINEV")</f>
      </c>
    </row>
    <row r="121" spans="1:5" ht="15">
      <c r="A121" s="183">
        <v>132</v>
      </c>
      <c r="B121" s="184" t="s">
        <v>1718</v>
      </c>
      <c r="C121" s="183" t="s">
        <v>1708</v>
      </c>
      <c r="D121" s="185" t="s">
        <v>1628</v>
      </c>
      <c r="E121" s="182">
        <f>IF(VLOOKUP(A121,Startlist!B:C,2,FALSE)=C121,"","ERINEV")</f>
      </c>
    </row>
    <row r="122" spans="1:5" ht="15">
      <c r="A122" s="183">
        <v>134</v>
      </c>
      <c r="B122" s="184" t="s">
        <v>1716</v>
      </c>
      <c r="C122" s="183" t="s">
        <v>1705</v>
      </c>
      <c r="D122" s="185" t="s">
        <v>1631</v>
      </c>
      <c r="E122" s="182">
        <f>IF(VLOOKUP(A122,Startlist!B:C,2,FALSE)=C122,"","ERINEV")</f>
      </c>
    </row>
    <row r="123" spans="1:5" ht="15">
      <c r="A123" s="183">
        <v>135</v>
      </c>
      <c r="B123" s="184" t="s">
        <v>1716</v>
      </c>
      <c r="C123" s="183" t="s">
        <v>1705</v>
      </c>
      <c r="D123" s="185" t="s">
        <v>1634</v>
      </c>
      <c r="E123" s="182">
        <f>IF(VLOOKUP(A123,Startlist!B:C,2,FALSE)=C123,"","ERINEV")</f>
      </c>
    </row>
    <row r="124" spans="1:5" ht="15">
      <c r="A124" s="183">
        <v>136</v>
      </c>
      <c r="B124" s="184" t="s">
        <v>1716</v>
      </c>
      <c r="C124" s="183" t="s">
        <v>1705</v>
      </c>
      <c r="D124" s="185" t="s">
        <v>1638</v>
      </c>
      <c r="E124" s="182">
        <f>IF(VLOOKUP(A124,Startlist!B:C,2,FALSE)=C124,"","ERINEV")</f>
      </c>
    </row>
    <row r="125" spans="1:5" ht="15">
      <c r="A125" s="183">
        <v>137</v>
      </c>
      <c r="B125" s="184" t="s">
        <v>1716</v>
      </c>
      <c r="C125" s="183" t="s">
        <v>1705</v>
      </c>
      <c r="D125" s="185" t="s">
        <v>2094</v>
      </c>
      <c r="E125" s="182">
        <f>IF(VLOOKUP(A125,Startlist!B:C,2,FALSE)=C125,"","ERINEV")</f>
      </c>
    </row>
    <row r="126" spans="1:5" ht="15">
      <c r="A126" s="183">
        <v>138</v>
      </c>
      <c r="B126" s="184" t="s">
        <v>1716</v>
      </c>
      <c r="C126" s="183" t="s">
        <v>1705</v>
      </c>
      <c r="D126" s="185" t="s">
        <v>1640</v>
      </c>
      <c r="E126" s="182">
        <f>IF(VLOOKUP(A126,Startlist!B:C,2,FALSE)=C126,"","ERINEV")</f>
      </c>
    </row>
    <row r="127" spans="1:5" ht="15">
      <c r="A127" s="183">
        <v>139</v>
      </c>
      <c r="B127" s="184" t="s">
        <v>1716</v>
      </c>
      <c r="C127" s="183" t="s">
        <v>1705</v>
      </c>
      <c r="D127" s="185" t="s">
        <v>2112</v>
      </c>
      <c r="E127" s="182">
        <f>IF(VLOOKUP(A127,Startlist!B:C,2,FALSE)=C127,"","ERINEV")</f>
      </c>
    </row>
    <row r="128" spans="1:5" ht="15">
      <c r="A128" s="183">
        <v>140</v>
      </c>
      <c r="B128" s="184" t="s">
        <v>1716</v>
      </c>
      <c r="C128" s="183" t="s">
        <v>1705</v>
      </c>
      <c r="D128" s="185" t="s">
        <v>1642</v>
      </c>
      <c r="E128" s="182">
        <f>IF(VLOOKUP(A128,Startlist!B:C,2,FALSE)=C128,"","ERINEV")</f>
      </c>
    </row>
    <row r="129" spans="1:5" ht="15">
      <c r="A129" s="183">
        <v>142</v>
      </c>
      <c r="B129" s="184" t="s">
        <v>1716</v>
      </c>
      <c r="C129" s="183" t="s">
        <v>1705</v>
      </c>
      <c r="D129" s="185" t="s">
        <v>2101</v>
      </c>
      <c r="E129" s="182">
        <f>IF(VLOOKUP(A129,Startlist!B:C,2,FALSE)=C129,"","ERINEV")</f>
      </c>
    </row>
    <row r="130" spans="1:5" ht="15">
      <c r="A130" s="183">
        <v>143</v>
      </c>
      <c r="B130" s="184" t="s">
        <v>1727</v>
      </c>
      <c r="C130" s="183" t="s">
        <v>1727</v>
      </c>
      <c r="D130" s="185" t="s">
        <v>1644</v>
      </c>
      <c r="E130" s="182">
        <f>IF(VLOOKUP(A130,Startlist!B:C,2,FALSE)=C130,"","ERINEV")</f>
      </c>
    </row>
    <row r="131" spans="1:5" ht="15">
      <c r="A131" s="183">
        <v>144</v>
      </c>
      <c r="B131" s="184" t="s">
        <v>1831</v>
      </c>
      <c r="C131" s="183" t="s">
        <v>1830</v>
      </c>
      <c r="D131" s="185" t="s">
        <v>1765</v>
      </c>
      <c r="E131" s="182">
        <f>IF(VLOOKUP(A131,Startlist!B:C,2,FALSE)=C131,"","ERINEV")</f>
      </c>
    </row>
    <row r="132" spans="1:5" ht="15">
      <c r="A132" s="183">
        <v>145</v>
      </c>
      <c r="B132" s="184" t="s">
        <v>1831</v>
      </c>
      <c r="C132" s="183" t="s">
        <v>1830</v>
      </c>
      <c r="D132" s="185" t="s">
        <v>1646</v>
      </c>
      <c r="E132" s="182">
        <f>IF(VLOOKUP(A132,Startlist!B:C,2,FALSE)=C132,"","ERINEV")</f>
      </c>
    </row>
    <row r="133" spans="1:5" ht="15">
      <c r="A133" s="183">
        <v>146</v>
      </c>
      <c r="B133" s="184" t="s">
        <v>1831</v>
      </c>
      <c r="C133" s="183" t="s">
        <v>1830</v>
      </c>
      <c r="D133" s="185" t="s">
        <v>1649</v>
      </c>
      <c r="E133" s="182">
        <f>IF(VLOOKUP(A133,Startlist!B:C,2,FALSE)=C133,"","ERINEV")</f>
      </c>
    </row>
    <row r="134" spans="1:5" ht="15">
      <c r="A134" s="183">
        <v>147</v>
      </c>
      <c r="B134" s="184" t="s">
        <v>1831</v>
      </c>
      <c r="C134" s="183" t="s">
        <v>1830</v>
      </c>
      <c r="D134" s="185" t="s">
        <v>1650</v>
      </c>
      <c r="E134" s="182">
        <f>IF(VLOOKUP(A134,Startlist!B:C,2,FALSE)=C134,"","ERINEV")</f>
      </c>
    </row>
    <row r="135" spans="1:5" ht="15">
      <c r="A135" s="183">
        <v>148</v>
      </c>
      <c r="B135" s="184" t="s">
        <v>1715</v>
      </c>
      <c r="C135" s="183" t="s">
        <v>1707</v>
      </c>
      <c r="D135" s="185" t="s">
        <v>2145</v>
      </c>
      <c r="E135" s="182">
        <f>IF(VLOOKUP(A135,Startlist!B:C,2,FALSE)=C135,"","ERINEV")</f>
      </c>
    </row>
  </sheetData>
  <sheetProtection/>
  <autoFilter ref="A1:E134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Z276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2" sqref="A2:O2"/>
    </sheetView>
  </sheetViews>
  <sheetFormatPr defaultColWidth="9.140625" defaultRowHeight="12.75"/>
  <cols>
    <col min="1" max="1" width="7.140625" style="0" customWidth="1"/>
    <col min="2" max="2" width="4.28125" style="33" customWidth="1"/>
    <col min="3" max="3" width="24.28125" style="0" customWidth="1"/>
    <col min="4" max="13" width="6.8515625" style="0" customWidth="1"/>
    <col min="14" max="14" width="6.7109375" style="104" customWidth="1"/>
    <col min="15" max="15" width="15.00390625" style="0" customWidth="1"/>
    <col min="16" max="16" width="9.140625" style="66" customWidth="1"/>
    <col min="17" max="17" width="15.140625" style="0" bestFit="1" customWidth="1"/>
  </cols>
  <sheetData>
    <row r="1" spans="1:15" ht="6" customHeight="1">
      <c r="A1" s="4"/>
      <c r="B1" s="3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O1" s="4"/>
    </row>
    <row r="2" spans="1:15" ht="15.75">
      <c r="A2" s="256" t="str">
        <f>Startlist!$F2</f>
        <v>Kehala rahvaralli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15">
      <c r="A3" s="257" t="str">
        <f>Startlist!$F3</f>
        <v>28.oktoober 2023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</row>
    <row r="4" spans="1:15" ht="15">
      <c r="A4" s="257" t="str">
        <f>Startlist!$F4</f>
        <v>Kehala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5">
      <c r="A5" s="49" t="s">
        <v>3043</v>
      </c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105"/>
      <c r="O5" s="48"/>
    </row>
    <row r="6" spans="1:15" ht="12.75">
      <c r="A6" s="121" t="s">
        <v>1745</v>
      </c>
      <c r="B6" s="122" t="s">
        <v>1832</v>
      </c>
      <c r="C6" s="123" t="s">
        <v>1833</v>
      </c>
      <c r="D6" s="255" t="s">
        <v>1845</v>
      </c>
      <c r="E6" s="255"/>
      <c r="F6" s="255"/>
      <c r="G6" s="255"/>
      <c r="H6" s="255"/>
      <c r="I6" s="255"/>
      <c r="J6" s="255"/>
      <c r="K6" s="255"/>
      <c r="L6" s="255"/>
      <c r="M6" s="255"/>
      <c r="N6" s="171" t="s">
        <v>1835</v>
      </c>
      <c r="O6" s="124" t="s">
        <v>1841</v>
      </c>
    </row>
    <row r="7" spans="1:15" ht="12.75">
      <c r="A7" s="125" t="s">
        <v>1843</v>
      </c>
      <c r="B7" s="126"/>
      <c r="C7" s="127" t="s">
        <v>1743</v>
      </c>
      <c r="D7" s="128">
        <v>1</v>
      </c>
      <c r="E7" s="128">
        <v>2</v>
      </c>
      <c r="F7" s="128">
        <v>3</v>
      </c>
      <c r="G7" s="128">
        <v>4</v>
      </c>
      <c r="H7" s="128">
        <v>5</v>
      </c>
      <c r="I7" s="128">
        <v>6</v>
      </c>
      <c r="J7" s="128">
        <v>7</v>
      </c>
      <c r="K7" s="128">
        <v>8</v>
      </c>
      <c r="L7" s="128">
        <v>9</v>
      </c>
      <c r="M7" s="128">
        <v>10</v>
      </c>
      <c r="N7" s="172"/>
      <c r="O7" s="125" t="s">
        <v>1842</v>
      </c>
    </row>
    <row r="8" spans="1:26" ht="12.75">
      <c r="A8" s="129" t="s">
        <v>2170</v>
      </c>
      <c r="B8" s="113">
        <v>34</v>
      </c>
      <c r="C8" s="114" t="s">
        <v>2171</v>
      </c>
      <c r="D8" s="68" t="s">
        <v>2172</v>
      </c>
      <c r="E8" s="67" t="s">
        <v>2173</v>
      </c>
      <c r="F8" s="67" t="s">
        <v>2979</v>
      </c>
      <c r="G8" s="67" t="s">
        <v>2980</v>
      </c>
      <c r="H8" s="67" t="s">
        <v>2981</v>
      </c>
      <c r="I8" s="67" t="s">
        <v>589</v>
      </c>
      <c r="J8" s="67" t="s">
        <v>590</v>
      </c>
      <c r="K8" s="67" t="s">
        <v>591</v>
      </c>
      <c r="L8" s="106" t="s">
        <v>676</v>
      </c>
      <c r="M8" s="106" t="s">
        <v>520</v>
      </c>
      <c r="N8" s="134" t="s">
        <v>2952</v>
      </c>
      <c r="O8" s="138" t="s">
        <v>933</v>
      </c>
      <c r="T8" s="66"/>
      <c r="U8" s="66"/>
      <c r="V8" s="66"/>
      <c r="W8" s="66"/>
      <c r="X8" s="66"/>
      <c r="Y8" s="66"/>
      <c r="Z8" s="66"/>
    </row>
    <row r="9" spans="1:26" ht="12.75">
      <c r="A9" s="130" t="s">
        <v>1727</v>
      </c>
      <c r="B9" s="42"/>
      <c r="C9" s="43" t="s">
        <v>2042</v>
      </c>
      <c r="D9" s="68" t="s">
        <v>2174</v>
      </c>
      <c r="E9" s="67" t="s">
        <v>2174</v>
      </c>
      <c r="F9" s="67" t="s">
        <v>2174</v>
      </c>
      <c r="G9" s="67" t="s">
        <v>2174</v>
      </c>
      <c r="H9" s="67" t="s">
        <v>2174</v>
      </c>
      <c r="I9" s="44" t="s">
        <v>2174</v>
      </c>
      <c r="J9" s="44" t="s">
        <v>2174</v>
      </c>
      <c r="K9" s="44" t="s">
        <v>661</v>
      </c>
      <c r="L9" s="132" t="s">
        <v>2174</v>
      </c>
      <c r="M9" s="132" t="s">
        <v>2180</v>
      </c>
      <c r="N9" s="135"/>
      <c r="O9" s="137" t="s">
        <v>2175</v>
      </c>
      <c r="P9"/>
      <c r="T9" s="66"/>
      <c r="U9" s="66"/>
      <c r="V9" s="66"/>
      <c r="W9" s="66"/>
      <c r="X9" s="66"/>
      <c r="Y9" s="66"/>
      <c r="Z9" s="66"/>
    </row>
    <row r="10" spans="1:26" ht="12.75">
      <c r="A10" s="131" t="s">
        <v>2176</v>
      </c>
      <c r="B10" s="39">
        <v>35</v>
      </c>
      <c r="C10" s="40" t="s">
        <v>2184</v>
      </c>
      <c r="D10" s="37" t="s">
        <v>2185</v>
      </c>
      <c r="E10" s="41" t="s">
        <v>2186</v>
      </c>
      <c r="F10" s="41" t="s">
        <v>2982</v>
      </c>
      <c r="G10" s="41" t="s">
        <v>2195</v>
      </c>
      <c r="H10" s="41" t="s">
        <v>2983</v>
      </c>
      <c r="I10" s="67" t="s">
        <v>592</v>
      </c>
      <c r="J10" s="67" t="s">
        <v>590</v>
      </c>
      <c r="K10" s="67" t="s">
        <v>2632</v>
      </c>
      <c r="L10" s="133" t="s">
        <v>934</v>
      </c>
      <c r="M10" s="133" t="s">
        <v>248</v>
      </c>
      <c r="N10" s="136"/>
      <c r="O10" s="138" t="s">
        <v>935</v>
      </c>
      <c r="P10"/>
      <c r="T10" s="66"/>
      <c r="U10" s="66"/>
      <c r="V10" s="66"/>
      <c r="W10" s="66"/>
      <c r="X10" s="66"/>
      <c r="Y10" s="66"/>
      <c r="Z10" s="66"/>
    </row>
    <row r="11" spans="1:26" ht="12.75">
      <c r="A11" s="130" t="s">
        <v>1727</v>
      </c>
      <c r="B11" s="42"/>
      <c r="C11" s="43" t="s">
        <v>2151</v>
      </c>
      <c r="D11" s="38" t="s">
        <v>2739</v>
      </c>
      <c r="E11" s="44" t="s">
        <v>2188</v>
      </c>
      <c r="F11" s="44" t="s">
        <v>2279</v>
      </c>
      <c r="G11" s="44" t="s">
        <v>2409</v>
      </c>
      <c r="H11" s="44" t="s">
        <v>2279</v>
      </c>
      <c r="I11" s="44" t="s">
        <v>2409</v>
      </c>
      <c r="J11" s="44" t="s">
        <v>2174</v>
      </c>
      <c r="K11" s="44" t="s">
        <v>2188</v>
      </c>
      <c r="L11" s="132" t="s">
        <v>2421</v>
      </c>
      <c r="M11" s="132" t="s">
        <v>2174</v>
      </c>
      <c r="N11" s="135"/>
      <c r="O11" s="137" t="s">
        <v>936</v>
      </c>
      <c r="P11"/>
      <c r="T11" s="66"/>
      <c r="U11" s="66"/>
      <c r="V11" s="66"/>
      <c r="W11" s="66"/>
      <c r="X11" s="66"/>
      <c r="Y11" s="66"/>
      <c r="Z11" s="66"/>
    </row>
    <row r="12" spans="1:26" ht="12.75">
      <c r="A12" s="131" t="s">
        <v>2183</v>
      </c>
      <c r="B12" s="39">
        <v>52</v>
      </c>
      <c r="C12" s="40" t="s">
        <v>2321</v>
      </c>
      <c r="D12" s="68" t="s">
        <v>2406</v>
      </c>
      <c r="E12" s="67" t="s">
        <v>2407</v>
      </c>
      <c r="F12" s="67" t="s">
        <v>124</v>
      </c>
      <c r="G12" s="67" t="s">
        <v>125</v>
      </c>
      <c r="H12" s="67" t="s">
        <v>126</v>
      </c>
      <c r="I12" s="41" t="s">
        <v>619</v>
      </c>
      <c r="J12" s="41" t="s">
        <v>620</v>
      </c>
      <c r="K12" s="41" t="s">
        <v>2632</v>
      </c>
      <c r="L12" s="133" t="s">
        <v>576</v>
      </c>
      <c r="M12" s="133" t="s">
        <v>937</v>
      </c>
      <c r="N12" s="136" t="s">
        <v>2952</v>
      </c>
      <c r="O12" s="138" t="s">
        <v>938</v>
      </c>
      <c r="P12"/>
      <c r="T12" s="66"/>
      <c r="U12" s="66"/>
      <c r="V12" s="66"/>
      <c r="W12" s="66"/>
      <c r="X12" s="66"/>
      <c r="Y12" s="66"/>
      <c r="Z12" s="66"/>
    </row>
    <row r="13" spans="1:26" ht="12.75">
      <c r="A13" s="130" t="s">
        <v>1727</v>
      </c>
      <c r="B13" s="42"/>
      <c r="C13" s="43" t="s">
        <v>1509</v>
      </c>
      <c r="D13" s="68" t="s">
        <v>2404</v>
      </c>
      <c r="E13" s="67" t="s">
        <v>2181</v>
      </c>
      <c r="F13" s="67" t="s">
        <v>2188</v>
      </c>
      <c r="G13" s="67" t="s">
        <v>2404</v>
      </c>
      <c r="H13" s="67" t="s">
        <v>2180</v>
      </c>
      <c r="I13" s="44" t="s">
        <v>2188</v>
      </c>
      <c r="J13" s="44" t="s">
        <v>2180</v>
      </c>
      <c r="K13" s="44" t="s">
        <v>2188</v>
      </c>
      <c r="L13" s="132" t="s">
        <v>564</v>
      </c>
      <c r="M13" s="132" t="s">
        <v>2187</v>
      </c>
      <c r="N13" s="135"/>
      <c r="O13" s="137" t="s">
        <v>939</v>
      </c>
      <c r="P13"/>
      <c r="T13" s="66"/>
      <c r="U13" s="66"/>
      <c r="V13" s="66"/>
      <c r="W13" s="66"/>
      <c r="X13" s="66"/>
      <c r="Y13" s="66"/>
      <c r="Z13" s="66"/>
    </row>
    <row r="14" spans="1:26" ht="12.75">
      <c r="A14" s="131" t="s">
        <v>2405</v>
      </c>
      <c r="B14" s="39">
        <v>39</v>
      </c>
      <c r="C14" s="40" t="s">
        <v>2194</v>
      </c>
      <c r="D14" s="37" t="s">
        <v>2195</v>
      </c>
      <c r="E14" s="41" t="s">
        <v>2196</v>
      </c>
      <c r="F14" s="41" t="s">
        <v>2984</v>
      </c>
      <c r="G14" s="41" t="s">
        <v>2985</v>
      </c>
      <c r="H14" s="41" t="s">
        <v>2986</v>
      </c>
      <c r="I14" s="67" t="s">
        <v>621</v>
      </c>
      <c r="J14" s="67" t="s">
        <v>622</v>
      </c>
      <c r="K14" s="67" t="s">
        <v>2726</v>
      </c>
      <c r="L14" s="133" t="s">
        <v>2732</v>
      </c>
      <c r="M14" s="133" t="s">
        <v>940</v>
      </c>
      <c r="N14" s="136" t="s">
        <v>2952</v>
      </c>
      <c r="O14" s="138" t="s">
        <v>941</v>
      </c>
      <c r="P14"/>
      <c r="T14" s="66"/>
      <c r="U14" s="66"/>
      <c r="V14" s="66"/>
      <c r="W14" s="66"/>
      <c r="X14" s="66"/>
      <c r="Y14" s="66"/>
      <c r="Z14" s="66"/>
    </row>
    <row r="15" spans="1:26" ht="12.75">
      <c r="A15" s="130" t="s">
        <v>1727</v>
      </c>
      <c r="B15" s="42"/>
      <c r="C15" s="43" t="s">
        <v>1509</v>
      </c>
      <c r="D15" s="38" t="s">
        <v>2188</v>
      </c>
      <c r="E15" s="44" t="s">
        <v>2559</v>
      </c>
      <c r="F15" s="44" t="s">
        <v>2187</v>
      </c>
      <c r="G15" s="44" t="s">
        <v>2180</v>
      </c>
      <c r="H15" s="44" t="s">
        <v>2188</v>
      </c>
      <c r="I15" s="44" t="s">
        <v>2180</v>
      </c>
      <c r="J15" s="44" t="s">
        <v>2425</v>
      </c>
      <c r="K15" s="44" t="s">
        <v>756</v>
      </c>
      <c r="L15" s="132" t="s">
        <v>603</v>
      </c>
      <c r="M15" s="132" t="s">
        <v>2279</v>
      </c>
      <c r="N15" s="135"/>
      <c r="O15" s="137" t="s">
        <v>942</v>
      </c>
      <c r="P15"/>
      <c r="T15" s="66"/>
      <c r="U15" s="66"/>
      <c r="V15" s="66"/>
      <c r="W15" s="66"/>
      <c r="X15" s="66"/>
      <c r="Y15" s="66"/>
      <c r="Z15" s="66"/>
    </row>
    <row r="16" spans="1:26" ht="12.75">
      <c r="A16" s="131" t="s">
        <v>2410</v>
      </c>
      <c r="B16" s="39">
        <v>33</v>
      </c>
      <c r="C16" s="40" t="s">
        <v>2189</v>
      </c>
      <c r="D16" s="37" t="s">
        <v>2190</v>
      </c>
      <c r="E16" s="41" t="s">
        <v>2191</v>
      </c>
      <c r="F16" s="41" t="s">
        <v>2987</v>
      </c>
      <c r="G16" s="41" t="s">
        <v>2988</v>
      </c>
      <c r="H16" s="41" t="s">
        <v>2989</v>
      </c>
      <c r="I16" s="67" t="s">
        <v>593</v>
      </c>
      <c r="J16" s="67" t="s">
        <v>594</v>
      </c>
      <c r="K16" s="67" t="s">
        <v>595</v>
      </c>
      <c r="L16" s="133" t="s">
        <v>943</v>
      </c>
      <c r="M16" s="133" t="s">
        <v>937</v>
      </c>
      <c r="N16" s="136"/>
      <c r="O16" s="138" t="s">
        <v>944</v>
      </c>
      <c r="P16"/>
      <c r="T16" s="66"/>
      <c r="U16" s="66"/>
      <c r="V16" s="66"/>
      <c r="W16" s="66"/>
      <c r="X16" s="66"/>
      <c r="Y16" s="66"/>
      <c r="Z16" s="66"/>
    </row>
    <row r="17" spans="1:26" ht="12.75">
      <c r="A17" s="130" t="s">
        <v>1728</v>
      </c>
      <c r="B17" s="42"/>
      <c r="C17" s="43" t="s">
        <v>1887</v>
      </c>
      <c r="D17" s="38" t="s">
        <v>2200</v>
      </c>
      <c r="E17" s="44" t="s">
        <v>2193</v>
      </c>
      <c r="F17" s="44" t="s">
        <v>2467</v>
      </c>
      <c r="G17" s="44" t="s">
        <v>2467</v>
      </c>
      <c r="H17" s="44" t="s">
        <v>2192</v>
      </c>
      <c r="I17" s="44" t="s">
        <v>670</v>
      </c>
      <c r="J17" s="44" t="s">
        <v>2990</v>
      </c>
      <c r="K17" s="44" t="s">
        <v>2634</v>
      </c>
      <c r="L17" s="132" t="s">
        <v>2215</v>
      </c>
      <c r="M17" s="132" t="s">
        <v>2990</v>
      </c>
      <c r="N17" s="135"/>
      <c r="O17" s="137" t="s">
        <v>945</v>
      </c>
      <c r="P17"/>
      <c r="T17" s="66"/>
      <c r="U17" s="66"/>
      <c r="V17" s="66"/>
      <c r="W17" s="66"/>
      <c r="X17" s="66"/>
      <c r="Y17" s="66"/>
      <c r="Z17" s="66"/>
    </row>
    <row r="18" spans="1:16" ht="12.75">
      <c r="A18" s="131" t="s">
        <v>2740</v>
      </c>
      <c r="B18" s="39">
        <v>46</v>
      </c>
      <c r="C18" s="40" t="s">
        <v>2177</v>
      </c>
      <c r="D18" s="37" t="s">
        <v>2178</v>
      </c>
      <c r="E18" s="41" t="s">
        <v>2179</v>
      </c>
      <c r="F18" s="41" t="s">
        <v>128</v>
      </c>
      <c r="G18" s="41" t="s">
        <v>129</v>
      </c>
      <c r="H18" s="41" t="s">
        <v>2545</v>
      </c>
      <c r="I18" s="67" t="s">
        <v>625</v>
      </c>
      <c r="J18" s="67" t="s">
        <v>626</v>
      </c>
      <c r="K18" s="67" t="s">
        <v>2707</v>
      </c>
      <c r="L18" s="133" t="s">
        <v>934</v>
      </c>
      <c r="M18" s="133" t="s">
        <v>473</v>
      </c>
      <c r="N18" s="136" t="s">
        <v>2952</v>
      </c>
      <c r="O18" s="138" t="s">
        <v>946</v>
      </c>
      <c r="P18"/>
    </row>
    <row r="19" spans="1:16" ht="12.75">
      <c r="A19" s="130" t="s">
        <v>1727</v>
      </c>
      <c r="B19" s="42"/>
      <c r="C19" s="43" t="s">
        <v>1512</v>
      </c>
      <c r="D19" s="38" t="s">
        <v>2180</v>
      </c>
      <c r="E19" s="44" t="s">
        <v>2204</v>
      </c>
      <c r="F19" s="44" t="s">
        <v>281</v>
      </c>
      <c r="G19" s="44" t="s">
        <v>2279</v>
      </c>
      <c r="H19" s="44" t="s">
        <v>282</v>
      </c>
      <c r="I19" s="44" t="s">
        <v>2279</v>
      </c>
      <c r="J19" s="44" t="s">
        <v>2415</v>
      </c>
      <c r="K19" s="44" t="s">
        <v>364</v>
      </c>
      <c r="L19" s="132" t="s">
        <v>2421</v>
      </c>
      <c r="M19" s="132" t="s">
        <v>2188</v>
      </c>
      <c r="N19" s="135"/>
      <c r="O19" s="137" t="s">
        <v>947</v>
      </c>
      <c r="P19"/>
    </row>
    <row r="20" spans="1:16" ht="12.75">
      <c r="A20" s="131" t="s">
        <v>127</v>
      </c>
      <c r="B20" s="39">
        <v>42</v>
      </c>
      <c r="C20" s="40" t="s">
        <v>2201</v>
      </c>
      <c r="D20" s="37" t="s">
        <v>2202</v>
      </c>
      <c r="E20" s="41" t="s">
        <v>2203</v>
      </c>
      <c r="F20" s="41" t="s">
        <v>2991</v>
      </c>
      <c r="G20" s="41" t="s">
        <v>2992</v>
      </c>
      <c r="H20" s="41" t="s">
        <v>2993</v>
      </c>
      <c r="I20" s="67" t="s">
        <v>623</v>
      </c>
      <c r="J20" s="67" t="s">
        <v>624</v>
      </c>
      <c r="K20" s="67" t="s">
        <v>599</v>
      </c>
      <c r="L20" s="133" t="s">
        <v>948</v>
      </c>
      <c r="M20" s="133" t="s">
        <v>949</v>
      </c>
      <c r="N20" s="136"/>
      <c r="O20" s="138" t="s">
        <v>950</v>
      </c>
      <c r="P20"/>
    </row>
    <row r="21" spans="1:16" ht="12.75">
      <c r="A21" s="130" t="s">
        <v>1727</v>
      </c>
      <c r="B21" s="42"/>
      <c r="C21" s="43" t="s">
        <v>1936</v>
      </c>
      <c r="D21" s="38" t="s">
        <v>2749</v>
      </c>
      <c r="E21" s="44" t="s">
        <v>2469</v>
      </c>
      <c r="F21" s="44" t="s">
        <v>3023</v>
      </c>
      <c r="G21" s="44" t="s">
        <v>2460</v>
      </c>
      <c r="H21" s="44" t="s">
        <v>2187</v>
      </c>
      <c r="I21" s="44" t="s">
        <v>2404</v>
      </c>
      <c r="J21" s="44" t="s">
        <v>757</v>
      </c>
      <c r="K21" s="44" t="s">
        <v>2743</v>
      </c>
      <c r="L21" s="132" t="s">
        <v>605</v>
      </c>
      <c r="M21" s="132" t="s">
        <v>2524</v>
      </c>
      <c r="N21" s="135"/>
      <c r="O21" s="137" t="s">
        <v>627</v>
      </c>
      <c r="P21"/>
    </row>
    <row r="22" spans="1:16" ht="12.75">
      <c r="A22" s="131" t="s">
        <v>2205</v>
      </c>
      <c r="B22" s="39">
        <v>43</v>
      </c>
      <c r="C22" s="40" t="s">
        <v>2212</v>
      </c>
      <c r="D22" s="37" t="s">
        <v>2213</v>
      </c>
      <c r="E22" s="41" t="s">
        <v>2214</v>
      </c>
      <c r="F22" s="41" t="s">
        <v>136</v>
      </c>
      <c r="G22" s="41" t="s">
        <v>137</v>
      </c>
      <c r="H22" s="41" t="s">
        <v>138</v>
      </c>
      <c r="I22" s="67" t="s">
        <v>2982</v>
      </c>
      <c r="J22" s="67" t="s">
        <v>630</v>
      </c>
      <c r="K22" s="67" t="s">
        <v>591</v>
      </c>
      <c r="L22" s="133" t="s">
        <v>582</v>
      </c>
      <c r="M22" s="133" t="s">
        <v>2636</v>
      </c>
      <c r="N22" s="136"/>
      <c r="O22" s="138" t="s">
        <v>952</v>
      </c>
      <c r="P22"/>
    </row>
    <row r="23" spans="1:16" ht="12.75">
      <c r="A23" s="130" t="s">
        <v>1705</v>
      </c>
      <c r="B23" s="42"/>
      <c r="C23" s="43" t="s">
        <v>1884</v>
      </c>
      <c r="D23" s="38" t="s">
        <v>2480</v>
      </c>
      <c r="E23" s="44" t="s">
        <v>2755</v>
      </c>
      <c r="F23" s="44" t="s">
        <v>2547</v>
      </c>
      <c r="G23" s="44" t="s">
        <v>2527</v>
      </c>
      <c r="H23" s="44" t="s">
        <v>2416</v>
      </c>
      <c r="I23" s="44" t="s">
        <v>2423</v>
      </c>
      <c r="J23" s="44" t="s">
        <v>2434</v>
      </c>
      <c r="K23" s="44" t="s">
        <v>3001</v>
      </c>
      <c r="L23" s="132" t="s">
        <v>3020</v>
      </c>
      <c r="M23" s="132" t="s">
        <v>2218</v>
      </c>
      <c r="N23" s="135"/>
      <c r="O23" s="137" t="s">
        <v>953</v>
      </c>
      <c r="P23"/>
    </row>
    <row r="24" spans="1:16" ht="12.75">
      <c r="A24" s="131" t="s">
        <v>2744</v>
      </c>
      <c r="B24" s="39">
        <v>59</v>
      </c>
      <c r="C24" s="40" t="s">
        <v>2328</v>
      </c>
      <c r="D24" s="37" t="s">
        <v>2462</v>
      </c>
      <c r="E24" s="41" t="s">
        <v>2463</v>
      </c>
      <c r="F24" s="41" t="s">
        <v>130</v>
      </c>
      <c r="G24" s="41" t="s">
        <v>131</v>
      </c>
      <c r="H24" s="41" t="s">
        <v>2407</v>
      </c>
      <c r="I24" s="67" t="s">
        <v>631</v>
      </c>
      <c r="J24" s="67" t="s">
        <v>632</v>
      </c>
      <c r="K24" s="67" t="s">
        <v>618</v>
      </c>
      <c r="L24" s="133" t="s">
        <v>954</v>
      </c>
      <c r="M24" s="133" t="s">
        <v>955</v>
      </c>
      <c r="N24" s="136"/>
      <c r="O24" s="138" t="s">
        <v>956</v>
      </c>
      <c r="P24"/>
    </row>
    <row r="25" spans="1:16" ht="12.75">
      <c r="A25" s="130" t="s">
        <v>1707</v>
      </c>
      <c r="B25" s="42"/>
      <c r="C25" s="43" t="s">
        <v>1911</v>
      </c>
      <c r="D25" s="38" t="s">
        <v>2471</v>
      </c>
      <c r="E25" s="44" t="s">
        <v>2464</v>
      </c>
      <c r="F25" s="44" t="s">
        <v>2493</v>
      </c>
      <c r="G25" s="44" t="s">
        <v>2430</v>
      </c>
      <c r="H25" s="44" t="s">
        <v>2200</v>
      </c>
      <c r="I25" s="44" t="s">
        <v>759</v>
      </c>
      <c r="J25" s="44" t="s">
        <v>2467</v>
      </c>
      <c r="K25" s="44" t="s">
        <v>2543</v>
      </c>
      <c r="L25" s="132" t="s">
        <v>2413</v>
      </c>
      <c r="M25" s="132" t="s">
        <v>2414</v>
      </c>
      <c r="N25" s="135"/>
      <c r="O25" s="137" t="s">
        <v>957</v>
      </c>
      <c r="P25"/>
    </row>
    <row r="26" spans="1:16" ht="12.75">
      <c r="A26" s="131" t="s">
        <v>2745</v>
      </c>
      <c r="B26" s="39">
        <v>57</v>
      </c>
      <c r="C26" s="40" t="s">
        <v>2326</v>
      </c>
      <c r="D26" s="37" t="s">
        <v>2246</v>
      </c>
      <c r="E26" s="41" t="s">
        <v>2424</v>
      </c>
      <c r="F26" s="41" t="s">
        <v>139</v>
      </c>
      <c r="G26" s="41" t="s">
        <v>137</v>
      </c>
      <c r="H26" s="41" t="s">
        <v>2179</v>
      </c>
      <c r="I26" s="67" t="s">
        <v>628</v>
      </c>
      <c r="J26" s="67" t="s">
        <v>629</v>
      </c>
      <c r="K26" s="67" t="s">
        <v>2284</v>
      </c>
      <c r="L26" s="133" t="s">
        <v>958</v>
      </c>
      <c r="M26" s="133" t="s">
        <v>117</v>
      </c>
      <c r="N26" s="136" t="s">
        <v>2952</v>
      </c>
      <c r="O26" s="138" t="s">
        <v>959</v>
      </c>
      <c r="P26"/>
    </row>
    <row r="27" spans="1:16" ht="12.75">
      <c r="A27" s="130" t="s">
        <v>1727</v>
      </c>
      <c r="B27" s="42"/>
      <c r="C27" s="43" t="s">
        <v>1521</v>
      </c>
      <c r="D27" s="38" t="s">
        <v>2558</v>
      </c>
      <c r="E27" s="44" t="s">
        <v>2477</v>
      </c>
      <c r="F27" s="44" t="s">
        <v>284</v>
      </c>
      <c r="G27" s="44" t="s">
        <v>285</v>
      </c>
      <c r="H27" s="44" t="s">
        <v>2460</v>
      </c>
      <c r="I27" s="44" t="s">
        <v>757</v>
      </c>
      <c r="J27" s="44" t="s">
        <v>758</v>
      </c>
      <c r="K27" s="44" t="s">
        <v>2279</v>
      </c>
      <c r="L27" s="132" t="s">
        <v>615</v>
      </c>
      <c r="M27" s="132" t="s">
        <v>157</v>
      </c>
      <c r="N27" s="135"/>
      <c r="O27" s="137" t="s">
        <v>960</v>
      </c>
      <c r="P27"/>
    </row>
    <row r="28" spans="1:16" ht="12.75">
      <c r="A28" s="131" t="s">
        <v>2468</v>
      </c>
      <c r="B28" s="39">
        <v>50</v>
      </c>
      <c r="C28" s="40" t="s">
        <v>2319</v>
      </c>
      <c r="D28" s="37" t="s">
        <v>2426</v>
      </c>
      <c r="E28" s="41" t="s">
        <v>2427</v>
      </c>
      <c r="F28" s="41" t="s">
        <v>154</v>
      </c>
      <c r="G28" s="41" t="s">
        <v>137</v>
      </c>
      <c r="H28" s="41" t="s">
        <v>155</v>
      </c>
      <c r="I28" s="67" t="s">
        <v>638</v>
      </c>
      <c r="J28" s="67" t="s">
        <v>639</v>
      </c>
      <c r="K28" s="67" t="s">
        <v>2943</v>
      </c>
      <c r="L28" s="133" t="s">
        <v>646</v>
      </c>
      <c r="M28" s="133" t="s">
        <v>961</v>
      </c>
      <c r="N28" s="136"/>
      <c r="O28" s="138" t="s">
        <v>962</v>
      </c>
      <c r="P28"/>
    </row>
    <row r="29" spans="1:16" ht="12.75">
      <c r="A29" s="130" t="s">
        <v>1706</v>
      </c>
      <c r="B29" s="42"/>
      <c r="C29" s="43" t="s">
        <v>1871</v>
      </c>
      <c r="D29" s="38" t="s">
        <v>2430</v>
      </c>
      <c r="E29" s="44" t="s">
        <v>2765</v>
      </c>
      <c r="F29" s="44" t="s">
        <v>2584</v>
      </c>
      <c r="G29" s="44" t="s">
        <v>296</v>
      </c>
      <c r="H29" s="44" t="s">
        <v>2486</v>
      </c>
      <c r="I29" s="44" t="s">
        <v>764</v>
      </c>
      <c r="J29" s="44" t="s">
        <v>2531</v>
      </c>
      <c r="K29" s="44" t="s">
        <v>2416</v>
      </c>
      <c r="L29" s="132" t="s">
        <v>557</v>
      </c>
      <c r="M29" s="132" t="s">
        <v>2428</v>
      </c>
      <c r="N29" s="135"/>
      <c r="O29" s="137" t="s">
        <v>963</v>
      </c>
      <c r="P29"/>
    </row>
    <row r="30" spans="1:16" ht="12.75">
      <c r="A30" s="131" t="s">
        <v>2520</v>
      </c>
      <c r="B30" s="39">
        <v>32</v>
      </c>
      <c r="C30" s="40" t="s">
        <v>2197</v>
      </c>
      <c r="D30" s="37" t="s">
        <v>2198</v>
      </c>
      <c r="E30" s="41" t="s">
        <v>2199</v>
      </c>
      <c r="F30" s="41" t="s">
        <v>2295</v>
      </c>
      <c r="G30" s="41" t="s">
        <v>2998</v>
      </c>
      <c r="H30" s="41" t="s">
        <v>2999</v>
      </c>
      <c r="I30" s="67" t="s">
        <v>145</v>
      </c>
      <c r="J30" s="67" t="s">
        <v>596</v>
      </c>
      <c r="K30" s="67" t="s">
        <v>597</v>
      </c>
      <c r="L30" s="133" t="s">
        <v>760</v>
      </c>
      <c r="M30" s="133" t="s">
        <v>2710</v>
      </c>
      <c r="N30" s="136"/>
      <c r="O30" s="138" t="s">
        <v>964</v>
      </c>
      <c r="P30"/>
    </row>
    <row r="31" spans="1:16" ht="12.75">
      <c r="A31" s="130" t="s">
        <v>1731</v>
      </c>
      <c r="B31" s="42"/>
      <c r="C31" s="43" t="s">
        <v>1869</v>
      </c>
      <c r="D31" s="38" t="s">
        <v>2429</v>
      </c>
      <c r="E31" s="44" t="s">
        <v>2467</v>
      </c>
      <c r="F31" s="44" t="s">
        <v>291</v>
      </c>
      <c r="G31" s="44" t="s">
        <v>2429</v>
      </c>
      <c r="H31" s="44" t="s">
        <v>2428</v>
      </c>
      <c r="I31" s="44" t="s">
        <v>765</v>
      </c>
      <c r="J31" s="44" t="s">
        <v>2521</v>
      </c>
      <c r="K31" s="44" t="s">
        <v>2491</v>
      </c>
      <c r="L31" s="132" t="s">
        <v>121</v>
      </c>
      <c r="M31" s="132" t="s">
        <v>642</v>
      </c>
      <c r="N31" s="135"/>
      <c r="O31" s="137" t="s">
        <v>965</v>
      </c>
      <c r="P31"/>
    </row>
    <row r="32" spans="1:16" ht="12.75">
      <c r="A32" s="131" t="s">
        <v>966</v>
      </c>
      <c r="B32" s="39">
        <v>48</v>
      </c>
      <c r="C32" s="40" t="s">
        <v>2317</v>
      </c>
      <c r="D32" s="37" t="s">
        <v>2418</v>
      </c>
      <c r="E32" s="41" t="s">
        <v>2419</v>
      </c>
      <c r="F32" s="41" t="s">
        <v>156</v>
      </c>
      <c r="G32" s="41" t="s">
        <v>2992</v>
      </c>
      <c r="H32" s="41" t="s">
        <v>2407</v>
      </c>
      <c r="I32" s="67" t="s">
        <v>640</v>
      </c>
      <c r="J32" s="67" t="s">
        <v>626</v>
      </c>
      <c r="K32" s="67" t="s">
        <v>2585</v>
      </c>
      <c r="L32" s="133" t="s">
        <v>967</v>
      </c>
      <c r="M32" s="133" t="s">
        <v>968</v>
      </c>
      <c r="N32" s="136" t="s">
        <v>616</v>
      </c>
      <c r="O32" s="138" t="s">
        <v>969</v>
      </c>
      <c r="P32"/>
    </row>
    <row r="33" spans="1:16" ht="12.75">
      <c r="A33" s="130" t="s">
        <v>1727</v>
      </c>
      <c r="B33" s="42"/>
      <c r="C33" s="43" t="s">
        <v>1512</v>
      </c>
      <c r="D33" s="38" t="s">
        <v>2752</v>
      </c>
      <c r="E33" s="44" t="s">
        <v>2605</v>
      </c>
      <c r="F33" s="44" t="s">
        <v>135</v>
      </c>
      <c r="G33" s="44" t="s">
        <v>2460</v>
      </c>
      <c r="H33" s="44" t="s">
        <v>2420</v>
      </c>
      <c r="I33" s="44" t="s">
        <v>2524</v>
      </c>
      <c r="J33" s="44" t="s">
        <v>2415</v>
      </c>
      <c r="K33" s="44" t="s">
        <v>2477</v>
      </c>
      <c r="L33" s="132" t="s">
        <v>612</v>
      </c>
      <c r="M33" s="132" t="s">
        <v>951</v>
      </c>
      <c r="N33" s="135"/>
      <c r="O33" s="137" t="s">
        <v>188</v>
      </c>
      <c r="P33"/>
    </row>
    <row r="34" spans="1:16" ht="12.75">
      <c r="A34" s="131" t="s">
        <v>2472</v>
      </c>
      <c r="B34" s="39">
        <v>37</v>
      </c>
      <c r="C34" s="40" t="s">
        <v>2209</v>
      </c>
      <c r="D34" s="37" t="s">
        <v>2210</v>
      </c>
      <c r="E34" s="41" t="s">
        <v>2211</v>
      </c>
      <c r="F34" s="41" t="s">
        <v>2994</v>
      </c>
      <c r="G34" s="41" t="s">
        <v>2995</v>
      </c>
      <c r="H34" s="41" t="s">
        <v>2996</v>
      </c>
      <c r="I34" s="67" t="s">
        <v>633</v>
      </c>
      <c r="J34" s="67" t="s">
        <v>634</v>
      </c>
      <c r="K34" s="67" t="s">
        <v>635</v>
      </c>
      <c r="L34" s="133" t="s">
        <v>970</v>
      </c>
      <c r="M34" s="133" t="s">
        <v>3029</v>
      </c>
      <c r="N34" s="136"/>
      <c r="O34" s="138" t="s">
        <v>971</v>
      </c>
      <c r="P34"/>
    </row>
    <row r="35" spans="1:16" ht="12.75">
      <c r="A35" s="130" t="s">
        <v>1707</v>
      </c>
      <c r="B35" s="42"/>
      <c r="C35" s="43" t="s">
        <v>1911</v>
      </c>
      <c r="D35" s="38" t="s">
        <v>2751</v>
      </c>
      <c r="E35" s="44" t="s">
        <v>2527</v>
      </c>
      <c r="F35" s="44" t="s">
        <v>287</v>
      </c>
      <c r="G35" s="44" t="s">
        <v>2436</v>
      </c>
      <c r="H35" s="44" t="s">
        <v>2482</v>
      </c>
      <c r="I35" s="44" t="s">
        <v>2536</v>
      </c>
      <c r="J35" s="44" t="s">
        <v>2417</v>
      </c>
      <c r="K35" s="44" t="s">
        <v>763</v>
      </c>
      <c r="L35" s="132" t="s">
        <v>2434</v>
      </c>
      <c r="M35" s="132" t="s">
        <v>2443</v>
      </c>
      <c r="N35" s="135"/>
      <c r="O35" s="137" t="s">
        <v>972</v>
      </c>
      <c r="P35"/>
    </row>
    <row r="36" spans="1:16" ht="12.75">
      <c r="A36" s="131" t="s">
        <v>614</v>
      </c>
      <c r="B36" s="39">
        <v>143</v>
      </c>
      <c r="C36" s="40" t="s">
        <v>2315</v>
      </c>
      <c r="D36" s="37" t="s">
        <v>2741</v>
      </c>
      <c r="E36" s="41" t="s">
        <v>2742</v>
      </c>
      <c r="F36" s="41" t="s">
        <v>314</v>
      </c>
      <c r="G36" s="41" t="s">
        <v>2172</v>
      </c>
      <c r="H36" s="41" t="s">
        <v>315</v>
      </c>
      <c r="I36" s="67" t="s">
        <v>766</v>
      </c>
      <c r="J36" s="67" t="s">
        <v>576</v>
      </c>
      <c r="K36" s="67" t="s">
        <v>767</v>
      </c>
      <c r="L36" s="133" t="s">
        <v>1393</v>
      </c>
      <c r="M36" s="133" t="s">
        <v>1394</v>
      </c>
      <c r="N36" s="136" t="s">
        <v>242</v>
      </c>
      <c r="O36" s="138" t="s">
        <v>1395</v>
      </c>
      <c r="P36"/>
    </row>
    <row r="37" spans="1:16" ht="12.75">
      <c r="A37" s="130" t="s">
        <v>1727</v>
      </c>
      <c r="B37" s="42"/>
      <c r="C37" s="43" t="s">
        <v>1751</v>
      </c>
      <c r="D37" s="38" t="s">
        <v>2279</v>
      </c>
      <c r="E37" s="44" t="s">
        <v>2743</v>
      </c>
      <c r="F37" s="44" t="s">
        <v>2180</v>
      </c>
      <c r="G37" s="44" t="s">
        <v>2187</v>
      </c>
      <c r="H37" s="44" t="s">
        <v>157</v>
      </c>
      <c r="I37" s="44" t="s">
        <v>2187</v>
      </c>
      <c r="J37" s="44" t="s">
        <v>2279</v>
      </c>
      <c r="K37" s="44" t="s">
        <v>2174</v>
      </c>
      <c r="L37" s="132" t="s">
        <v>1396</v>
      </c>
      <c r="M37" s="132" t="s">
        <v>135</v>
      </c>
      <c r="N37" s="135"/>
      <c r="O37" s="137" t="s">
        <v>1397</v>
      </c>
      <c r="P37"/>
    </row>
    <row r="38" spans="1:16" ht="12.75">
      <c r="A38" s="131" t="s">
        <v>641</v>
      </c>
      <c r="B38" s="39">
        <v>144</v>
      </c>
      <c r="C38" s="40" t="s">
        <v>2313</v>
      </c>
      <c r="D38" s="37" t="s">
        <v>2746</v>
      </c>
      <c r="E38" s="41" t="s">
        <v>2747</v>
      </c>
      <c r="F38" s="41" t="s">
        <v>2678</v>
      </c>
      <c r="G38" s="41" t="s">
        <v>130</v>
      </c>
      <c r="H38" s="41" t="s">
        <v>301</v>
      </c>
      <c r="I38" s="67" t="s">
        <v>638</v>
      </c>
      <c r="J38" s="67" t="s">
        <v>674</v>
      </c>
      <c r="K38" s="67" t="s">
        <v>117</v>
      </c>
      <c r="L38" s="133" t="s">
        <v>771</v>
      </c>
      <c r="M38" s="133" t="s">
        <v>955</v>
      </c>
      <c r="N38" s="136" t="s">
        <v>2952</v>
      </c>
      <c r="O38" s="138" t="s">
        <v>1398</v>
      </c>
      <c r="P38"/>
    </row>
    <row r="39" spans="1:16" ht="12.75">
      <c r="A39" s="130" t="s">
        <v>1830</v>
      </c>
      <c r="B39" s="42"/>
      <c r="C39" s="43" t="s">
        <v>1871</v>
      </c>
      <c r="D39" s="38" t="s">
        <v>2521</v>
      </c>
      <c r="E39" s="44" t="s">
        <v>2414</v>
      </c>
      <c r="F39" s="44" t="s">
        <v>302</v>
      </c>
      <c r="G39" s="44" t="s">
        <v>2523</v>
      </c>
      <c r="H39" s="44" t="s">
        <v>2521</v>
      </c>
      <c r="I39" s="44" t="s">
        <v>2564</v>
      </c>
      <c r="J39" s="44" t="s">
        <v>2413</v>
      </c>
      <c r="K39" s="44" t="s">
        <v>2192</v>
      </c>
      <c r="L39" s="132" t="s">
        <v>2491</v>
      </c>
      <c r="M39" s="132" t="s">
        <v>2414</v>
      </c>
      <c r="N39" s="135"/>
      <c r="O39" s="137" t="s">
        <v>1399</v>
      </c>
      <c r="P39"/>
    </row>
    <row r="40" spans="1:16" ht="12.75">
      <c r="A40" s="131" t="s">
        <v>2473</v>
      </c>
      <c r="B40" s="39">
        <v>45</v>
      </c>
      <c r="C40" s="40" t="s">
        <v>2219</v>
      </c>
      <c r="D40" s="37" t="s">
        <v>2220</v>
      </c>
      <c r="E40" s="41" t="s">
        <v>2221</v>
      </c>
      <c r="F40" s="41" t="s">
        <v>145</v>
      </c>
      <c r="G40" s="41" t="s">
        <v>2190</v>
      </c>
      <c r="H40" s="41" t="s">
        <v>146</v>
      </c>
      <c r="I40" s="67" t="s">
        <v>303</v>
      </c>
      <c r="J40" s="67" t="s">
        <v>2597</v>
      </c>
      <c r="K40" s="67" t="s">
        <v>577</v>
      </c>
      <c r="L40" s="133" t="s">
        <v>973</v>
      </c>
      <c r="M40" s="133" t="s">
        <v>2693</v>
      </c>
      <c r="N40" s="136"/>
      <c r="O40" s="138" t="s">
        <v>974</v>
      </c>
      <c r="P40"/>
    </row>
    <row r="41" spans="1:16" ht="12.75">
      <c r="A41" s="130" t="s">
        <v>1705</v>
      </c>
      <c r="B41" s="42"/>
      <c r="C41" s="43" t="s">
        <v>1973</v>
      </c>
      <c r="D41" s="38" t="s">
        <v>2763</v>
      </c>
      <c r="E41" s="44" t="s">
        <v>2487</v>
      </c>
      <c r="F41" s="44" t="s">
        <v>288</v>
      </c>
      <c r="G41" s="44" t="s">
        <v>289</v>
      </c>
      <c r="H41" s="44" t="s">
        <v>2437</v>
      </c>
      <c r="I41" s="44" t="s">
        <v>3025</v>
      </c>
      <c r="J41" s="44" t="s">
        <v>2608</v>
      </c>
      <c r="K41" s="44" t="s">
        <v>705</v>
      </c>
      <c r="L41" s="132" t="s">
        <v>161</v>
      </c>
      <c r="M41" s="132" t="s">
        <v>2231</v>
      </c>
      <c r="N41" s="135"/>
      <c r="O41" s="137" t="s">
        <v>3015</v>
      </c>
      <c r="P41"/>
    </row>
    <row r="42" spans="1:16" ht="12.75">
      <c r="A42" s="131" t="s">
        <v>2475</v>
      </c>
      <c r="B42" s="39">
        <v>83</v>
      </c>
      <c r="C42" s="40" t="s">
        <v>2352</v>
      </c>
      <c r="D42" s="37" t="s">
        <v>2518</v>
      </c>
      <c r="E42" s="41" t="s">
        <v>2519</v>
      </c>
      <c r="F42" s="41" t="s">
        <v>162</v>
      </c>
      <c r="G42" s="41" t="s">
        <v>133</v>
      </c>
      <c r="H42" s="41" t="s">
        <v>163</v>
      </c>
      <c r="I42" s="67" t="s">
        <v>666</v>
      </c>
      <c r="J42" s="67" t="s">
        <v>2729</v>
      </c>
      <c r="K42" s="67" t="s">
        <v>667</v>
      </c>
      <c r="L42" s="133" t="s">
        <v>771</v>
      </c>
      <c r="M42" s="133" t="s">
        <v>664</v>
      </c>
      <c r="N42" s="136" t="s">
        <v>2952</v>
      </c>
      <c r="O42" s="138" t="s">
        <v>1074</v>
      </c>
      <c r="P42"/>
    </row>
    <row r="43" spans="1:16" ht="12.75">
      <c r="A43" s="130" t="s">
        <v>1705</v>
      </c>
      <c r="B43" s="42"/>
      <c r="C43" s="43" t="s">
        <v>1934</v>
      </c>
      <c r="D43" s="38" t="s">
        <v>2413</v>
      </c>
      <c r="E43" s="44" t="s">
        <v>2531</v>
      </c>
      <c r="F43" s="44" t="s">
        <v>3011</v>
      </c>
      <c r="G43" s="44" t="s">
        <v>378</v>
      </c>
      <c r="H43" s="44" t="s">
        <v>273</v>
      </c>
      <c r="I43" s="44" t="s">
        <v>2218</v>
      </c>
      <c r="J43" s="44" t="s">
        <v>2543</v>
      </c>
      <c r="K43" s="44" t="s">
        <v>3040</v>
      </c>
      <c r="L43" s="132" t="s">
        <v>2607</v>
      </c>
      <c r="M43" s="132" t="s">
        <v>2474</v>
      </c>
      <c r="N43" s="135"/>
      <c r="O43" s="137" t="s">
        <v>1075</v>
      </c>
      <c r="P43"/>
    </row>
    <row r="44" spans="1:16" ht="12.75">
      <c r="A44" s="131" t="s">
        <v>2526</v>
      </c>
      <c r="B44" s="39">
        <v>81</v>
      </c>
      <c r="C44" s="40" t="s">
        <v>2350</v>
      </c>
      <c r="D44" s="37" t="s">
        <v>2544</v>
      </c>
      <c r="E44" s="41" t="s">
        <v>2545</v>
      </c>
      <c r="F44" s="41" t="s">
        <v>158</v>
      </c>
      <c r="G44" s="41" t="s">
        <v>159</v>
      </c>
      <c r="H44" s="41" t="s">
        <v>160</v>
      </c>
      <c r="I44" s="67" t="s">
        <v>671</v>
      </c>
      <c r="J44" s="67" t="s">
        <v>672</v>
      </c>
      <c r="K44" s="67" t="s">
        <v>2707</v>
      </c>
      <c r="L44" s="133" t="s">
        <v>503</v>
      </c>
      <c r="M44" s="133" t="s">
        <v>2281</v>
      </c>
      <c r="N44" s="136"/>
      <c r="O44" s="138" t="s">
        <v>1074</v>
      </c>
      <c r="P44"/>
    </row>
    <row r="45" spans="1:16" ht="12.75">
      <c r="A45" s="130" t="s">
        <v>1707</v>
      </c>
      <c r="B45" s="42"/>
      <c r="C45" s="43" t="s">
        <v>1508</v>
      </c>
      <c r="D45" s="38" t="s">
        <v>2539</v>
      </c>
      <c r="E45" s="44" t="s">
        <v>2766</v>
      </c>
      <c r="F45" s="44" t="s">
        <v>2429</v>
      </c>
      <c r="G45" s="44" t="s">
        <v>225</v>
      </c>
      <c r="H45" s="44" t="s">
        <v>2444</v>
      </c>
      <c r="I45" s="44" t="s">
        <v>2438</v>
      </c>
      <c r="J45" s="44" t="s">
        <v>2438</v>
      </c>
      <c r="K45" s="44" t="s">
        <v>730</v>
      </c>
      <c r="L45" s="132" t="s">
        <v>2486</v>
      </c>
      <c r="M45" s="132" t="s">
        <v>2454</v>
      </c>
      <c r="N45" s="135"/>
      <c r="O45" s="137" t="s">
        <v>1075</v>
      </c>
      <c r="P45"/>
    </row>
    <row r="46" spans="1:16" ht="12.75">
      <c r="A46" s="131" t="s">
        <v>1076</v>
      </c>
      <c r="B46" s="39">
        <v>60</v>
      </c>
      <c r="C46" s="40" t="s">
        <v>2329</v>
      </c>
      <c r="D46" s="37" t="s">
        <v>2466</v>
      </c>
      <c r="E46" s="41" t="s">
        <v>2424</v>
      </c>
      <c r="F46" s="41" t="s">
        <v>2406</v>
      </c>
      <c r="G46" s="41" t="s">
        <v>2411</v>
      </c>
      <c r="H46" s="41" t="s">
        <v>144</v>
      </c>
      <c r="I46" s="67" t="s">
        <v>636</v>
      </c>
      <c r="J46" s="67" t="s">
        <v>2900</v>
      </c>
      <c r="K46" s="67" t="s">
        <v>637</v>
      </c>
      <c r="L46" s="133" t="s">
        <v>587</v>
      </c>
      <c r="M46" s="133" t="s">
        <v>975</v>
      </c>
      <c r="N46" s="136" t="s">
        <v>2952</v>
      </c>
      <c r="O46" s="138" t="s">
        <v>976</v>
      </c>
      <c r="P46"/>
    </row>
    <row r="47" spans="1:16" ht="12.75">
      <c r="A47" s="130" t="s">
        <v>1706</v>
      </c>
      <c r="B47" s="42"/>
      <c r="C47" s="43" t="s">
        <v>1871</v>
      </c>
      <c r="D47" s="38" t="s">
        <v>2748</v>
      </c>
      <c r="E47" s="44" t="s">
        <v>2200</v>
      </c>
      <c r="F47" s="44" t="s">
        <v>2583</v>
      </c>
      <c r="G47" s="44" t="s">
        <v>2500</v>
      </c>
      <c r="H47" s="44" t="s">
        <v>2467</v>
      </c>
      <c r="I47" s="44" t="s">
        <v>2575</v>
      </c>
      <c r="J47" s="44" t="s">
        <v>2428</v>
      </c>
      <c r="K47" s="44" t="s">
        <v>2793</v>
      </c>
      <c r="L47" s="132" t="s">
        <v>2437</v>
      </c>
      <c r="M47" s="132" t="s">
        <v>2532</v>
      </c>
      <c r="N47" s="135"/>
      <c r="O47" s="137" t="s">
        <v>977</v>
      </c>
      <c r="P47"/>
    </row>
    <row r="48" spans="1:16" ht="12.75">
      <c r="A48" s="131" t="s">
        <v>2435</v>
      </c>
      <c r="B48" s="39">
        <v>67</v>
      </c>
      <c r="C48" s="40" t="s">
        <v>2336</v>
      </c>
      <c r="D48" s="37" t="s">
        <v>2470</v>
      </c>
      <c r="E48" s="41" t="s">
        <v>2203</v>
      </c>
      <c r="F48" s="41" t="s">
        <v>140</v>
      </c>
      <c r="G48" s="41" t="s">
        <v>141</v>
      </c>
      <c r="H48" s="41" t="s">
        <v>142</v>
      </c>
      <c r="I48" s="67" t="s">
        <v>2277</v>
      </c>
      <c r="J48" s="67" t="s">
        <v>663</v>
      </c>
      <c r="K48" s="67" t="s">
        <v>664</v>
      </c>
      <c r="L48" s="133" t="s">
        <v>687</v>
      </c>
      <c r="M48" s="133" t="s">
        <v>978</v>
      </c>
      <c r="N48" s="136" t="s">
        <v>2952</v>
      </c>
      <c r="O48" s="138" t="s">
        <v>979</v>
      </c>
      <c r="P48"/>
    </row>
    <row r="49" spans="1:21" ht="12.75">
      <c r="A49" s="130" t="s">
        <v>1706</v>
      </c>
      <c r="B49" s="42"/>
      <c r="C49" s="43" t="s">
        <v>2004</v>
      </c>
      <c r="D49" s="38" t="s">
        <v>2495</v>
      </c>
      <c r="E49" s="44" t="s">
        <v>2218</v>
      </c>
      <c r="F49" s="44" t="s">
        <v>2521</v>
      </c>
      <c r="G49" s="44" t="s">
        <v>286</v>
      </c>
      <c r="H49" s="44" t="s">
        <v>2487</v>
      </c>
      <c r="I49" s="44" t="s">
        <v>2571</v>
      </c>
      <c r="J49" s="44" t="s">
        <v>2476</v>
      </c>
      <c r="K49" s="44" t="s">
        <v>2486</v>
      </c>
      <c r="L49" s="132" t="s">
        <v>2499</v>
      </c>
      <c r="M49" s="132" t="s">
        <v>286</v>
      </c>
      <c r="N49" s="135"/>
      <c r="O49" s="137" t="s">
        <v>980</v>
      </c>
      <c r="P49"/>
      <c r="T49" s="66"/>
      <c r="U49" s="66"/>
    </row>
    <row r="50" spans="1:21" ht="12.75">
      <c r="A50" s="131" t="s">
        <v>2530</v>
      </c>
      <c r="B50" s="39">
        <v>31</v>
      </c>
      <c r="C50" s="40" t="s">
        <v>2216</v>
      </c>
      <c r="D50" s="37" t="s">
        <v>2202</v>
      </c>
      <c r="E50" s="41" t="s">
        <v>2217</v>
      </c>
      <c r="F50" s="41" t="s">
        <v>2997</v>
      </c>
      <c r="G50" s="41" t="s">
        <v>2988</v>
      </c>
      <c r="H50" s="41" t="s">
        <v>2412</v>
      </c>
      <c r="I50" s="67" t="s">
        <v>2767</v>
      </c>
      <c r="J50" s="67" t="s">
        <v>598</v>
      </c>
      <c r="K50" s="67" t="s">
        <v>599</v>
      </c>
      <c r="L50" s="133" t="s">
        <v>981</v>
      </c>
      <c r="M50" s="133" t="s">
        <v>2636</v>
      </c>
      <c r="N50" s="136" t="s">
        <v>2952</v>
      </c>
      <c r="O50" s="138" t="s">
        <v>982</v>
      </c>
      <c r="P50"/>
      <c r="T50" s="66"/>
      <c r="U50" s="66"/>
    </row>
    <row r="51" spans="1:16" ht="12.75">
      <c r="A51" s="130" t="s">
        <v>1728</v>
      </c>
      <c r="B51" s="42"/>
      <c r="C51" s="43" t="s">
        <v>1871</v>
      </c>
      <c r="D51" s="38" t="s">
        <v>2543</v>
      </c>
      <c r="E51" s="44" t="s">
        <v>2671</v>
      </c>
      <c r="F51" s="44" t="s">
        <v>290</v>
      </c>
      <c r="G51" s="44" t="s">
        <v>2467</v>
      </c>
      <c r="H51" s="44" t="s">
        <v>2527</v>
      </c>
      <c r="I51" s="44" t="s">
        <v>774</v>
      </c>
      <c r="J51" s="44" t="s">
        <v>2564</v>
      </c>
      <c r="K51" s="44" t="s">
        <v>2521</v>
      </c>
      <c r="L51" s="132" t="s">
        <v>2433</v>
      </c>
      <c r="M51" s="132" t="s">
        <v>2218</v>
      </c>
      <c r="N51" s="135"/>
      <c r="O51" s="137" t="s">
        <v>983</v>
      </c>
      <c r="P51"/>
    </row>
    <row r="52" spans="1:16" ht="12.75">
      <c r="A52" s="131" t="s">
        <v>2951</v>
      </c>
      <c r="B52" s="39">
        <v>55</v>
      </c>
      <c r="C52" s="40" t="s">
        <v>2324</v>
      </c>
      <c r="D52" s="37" t="s">
        <v>2411</v>
      </c>
      <c r="E52" s="41" t="s">
        <v>2412</v>
      </c>
      <c r="F52" s="41" t="s">
        <v>149</v>
      </c>
      <c r="G52" s="41" t="s">
        <v>150</v>
      </c>
      <c r="H52" s="41" t="s">
        <v>151</v>
      </c>
      <c r="I52" s="67" t="s">
        <v>646</v>
      </c>
      <c r="J52" s="67" t="s">
        <v>647</v>
      </c>
      <c r="K52" s="67" t="s">
        <v>3021</v>
      </c>
      <c r="L52" s="133" t="s">
        <v>2298</v>
      </c>
      <c r="M52" s="133" t="s">
        <v>984</v>
      </c>
      <c r="N52" s="136" t="s">
        <v>2954</v>
      </c>
      <c r="O52" s="138" t="s">
        <v>985</v>
      </c>
      <c r="P52"/>
    </row>
    <row r="53" spans="1:16" ht="12.75">
      <c r="A53" s="130" t="s">
        <v>1705</v>
      </c>
      <c r="B53" s="42"/>
      <c r="C53" s="43" t="s">
        <v>1896</v>
      </c>
      <c r="D53" s="38" t="s">
        <v>2422</v>
      </c>
      <c r="E53" s="44" t="s">
        <v>2215</v>
      </c>
      <c r="F53" s="44" t="s">
        <v>292</v>
      </c>
      <c r="G53" s="44" t="s">
        <v>2238</v>
      </c>
      <c r="H53" s="44" t="s">
        <v>2422</v>
      </c>
      <c r="I53" s="44" t="s">
        <v>776</v>
      </c>
      <c r="J53" s="44" t="s">
        <v>2485</v>
      </c>
      <c r="K53" s="44" t="s">
        <v>2990</v>
      </c>
      <c r="L53" s="132" t="s">
        <v>2990</v>
      </c>
      <c r="M53" s="132" t="s">
        <v>2200</v>
      </c>
      <c r="N53" s="135"/>
      <c r="O53" s="137" t="s">
        <v>986</v>
      </c>
      <c r="P53"/>
    </row>
    <row r="54" spans="1:16" ht="12.75">
      <c r="A54" s="131" t="s">
        <v>2440</v>
      </c>
      <c r="B54" s="39">
        <v>53</v>
      </c>
      <c r="C54" s="40" t="s">
        <v>2322</v>
      </c>
      <c r="D54" s="37" t="s">
        <v>2431</v>
      </c>
      <c r="E54" s="41" t="s">
        <v>2432</v>
      </c>
      <c r="F54" s="41" t="s">
        <v>2406</v>
      </c>
      <c r="G54" s="41" t="s">
        <v>2198</v>
      </c>
      <c r="H54" s="41" t="s">
        <v>3014</v>
      </c>
      <c r="I54" s="67" t="s">
        <v>158</v>
      </c>
      <c r="J54" s="67" t="s">
        <v>645</v>
      </c>
      <c r="K54" s="67" t="s">
        <v>2966</v>
      </c>
      <c r="L54" s="133" t="s">
        <v>987</v>
      </c>
      <c r="M54" s="133" t="s">
        <v>688</v>
      </c>
      <c r="N54" s="136"/>
      <c r="O54" s="138" t="s">
        <v>988</v>
      </c>
      <c r="P54"/>
    </row>
    <row r="55" spans="1:16" ht="12.75">
      <c r="A55" s="130" t="s">
        <v>1707</v>
      </c>
      <c r="B55" s="42"/>
      <c r="C55" s="43" t="s">
        <v>1869</v>
      </c>
      <c r="D55" s="38" t="s">
        <v>2777</v>
      </c>
      <c r="E55" s="44" t="s">
        <v>2508</v>
      </c>
      <c r="F55" s="44" t="s">
        <v>2569</v>
      </c>
      <c r="G55" s="44" t="s">
        <v>2764</v>
      </c>
      <c r="H55" s="44" t="s">
        <v>2558</v>
      </c>
      <c r="I55" s="44" t="s">
        <v>297</v>
      </c>
      <c r="J55" s="44" t="s">
        <v>2454</v>
      </c>
      <c r="K55" s="44" t="s">
        <v>2429</v>
      </c>
      <c r="L55" s="132" t="s">
        <v>2449</v>
      </c>
      <c r="M55" s="132" t="s">
        <v>2758</v>
      </c>
      <c r="N55" s="135"/>
      <c r="O55" s="137" t="s">
        <v>989</v>
      </c>
      <c r="P55"/>
    </row>
    <row r="56" spans="1:16" ht="12.75">
      <c r="A56" s="131" t="s">
        <v>2759</v>
      </c>
      <c r="B56" s="39">
        <v>95</v>
      </c>
      <c r="C56" s="40" t="s">
        <v>2364</v>
      </c>
      <c r="D56" s="37" t="s">
        <v>2611</v>
      </c>
      <c r="E56" s="41" t="s">
        <v>2612</v>
      </c>
      <c r="F56" s="41" t="s">
        <v>145</v>
      </c>
      <c r="G56" s="41" t="s">
        <v>169</v>
      </c>
      <c r="H56" s="41" t="s">
        <v>170</v>
      </c>
      <c r="I56" s="67" t="s">
        <v>673</v>
      </c>
      <c r="J56" s="67" t="s">
        <v>630</v>
      </c>
      <c r="K56" s="67" t="s">
        <v>674</v>
      </c>
      <c r="L56" s="133" t="s">
        <v>647</v>
      </c>
      <c r="M56" s="133" t="s">
        <v>1288</v>
      </c>
      <c r="N56" s="136" t="s">
        <v>2952</v>
      </c>
      <c r="O56" s="138" t="s">
        <v>1461</v>
      </c>
      <c r="P56"/>
    </row>
    <row r="57" spans="1:16" ht="12.75">
      <c r="A57" s="130" t="s">
        <v>1705</v>
      </c>
      <c r="B57" s="42"/>
      <c r="C57" s="43" t="s">
        <v>1558</v>
      </c>
      <c r="D57" s="38" t="s">
        <v>2764</v>
      </c>
      <c r="E57" s="44" t="s">
        <v>2479</v>
      </c>
      <c r="F57" s="44" t="s">
        <v>288</v>
      </c>
      <c r="G57" s="44" t="s">
        <v>2529</v>
      </c>
      <c r="H57" s="44" t="s">
        <v>299</v>
      </c>
      <c r="I57" s="44" t="s">
        <v>769</v>
      </c>
      <c r="J57" s="44" t="s">
        <v>2434</v>
      </c>
      <c r="K57" s="44" t="s">
        <v>2815</v>
      </c>
      <c r="L57" s="132" t="s">
        <v>2445</v>
      </c>
      <c r="M57" s="132" t="s">
        <v>276</v>
      </c>
      <c r="N57" s="135"/>
      <c r="O57" s="137" t="s">
        <v>1462</v>
      </c>
      <c r="P57"/>
    </row>
    <row r="58" spans="1:16" ht="12.75">
      <c r="A58" s="131" t="s">
        <v>2442</v>
      </c>
      <c r="B58" s="39">
        <v>58</v>
      </c>
      <c r="C58" s="40" t="s">
        <v>2327</v>
      </c>
      <c r="D58" s="37" t="s">
        <v>2483</v>
      </c>
      <c r="E58" s="41" t="s">
        <v>2214</v>
      </c>
      <c r="F58" s="41" t="s">
        <v>167</v>
      </c>
      <c r="G58" s="41" t="s">
        <v>3005</v>
      </c>
      <c r="H58" s="41" t="s">
        <v>168</v>
      </c>
      <c r="I58" s="67" t="s">
        <v>643</v>
      </c>
      <c r="J58" s="67" t="s">
        <v>644</v>
      </c>
      <c r="K58" s="67" t="s">
        <v>618</v>
      </c>
      <c r="L58" s="133" t="s">
        <v>990</v>
      </c>
      <c r="M58" s="133" t="s">
        <v>991</v>
      </c>
      <c r="N58" s="136"/>
      <c r="O58" s="138" t="s">
        <v>992</v>
      </c>
      <c r="P58"/>
    </row>
    <row r="59" spans="1:16" ht="12.75">
      <c r="A59" s="130" t="s">
        <v>1707</v>
      </c>
      <c r="B59" s="42"/>
      <c r="C59" s="43" t="s">
        <v>1911</v>
      </c>
      <c r="D59" s="38" t="s">
        <v>2761</v>
      </c>
      <c r="E59" s="44" t="s">
        <v>2762</v>
      </c>
      <c r="F59" s="44" t="s">
        <v>2638</v>
      </c>
      <c r="G59" s="44" t="s">
        <v>297</v>
      </c>
      <c r="H59" s="44" t="s">
        <v>298</v>
      </c>
      <c r="I59" s="44" t="s">
        <v>768</v>
      </c>
      <c r="J59" s="44" t="s">
        <v>297</v>
      </c>
      <c r="K59" s="44" t="s">
        <v>2543</v>
      </c>
      <c r="L59" s="132" t="s">
        <v>2647</v>
      </c>
      <c r="M59" s="132" t="s">
        <v>2507</v>
      </c>
      <c r="N59" s="135"/>
      <c r="O59" s="137" t="s">
        <v>993</v>
      </c>
      <c r="P59"/>
    </row>
    <row r="60" spans="1:16" ht="12.75">
      <c r="A60" s="131" t="s">
        <v>1463</v>
      </c>
      <c r="B60" s="39">
        <v>147</v>
      </c>
      <c r="C60" s="40" t="s">
        <v>2401</v>
      </c>
      <c r="D60" s="37" t="s">
        <v>2786</v>
      </c>
      <c r="E60" s="41" t="s">
        <v>2787</v>
      </c>
      <c r="F60" s="41" t="s">
        <v>303</v>
      </c>
      <c r="G60" s="41" t="s">
        <v>2518</v>
      </c>
      <c r="H60" s="41" t="s">
        <v>201</v>
      </c>
      <c r="I60" s="67" t="s">
        <v>770</v>
      </c>
      <c r="J60" s="67" t="s">
        <v>771</v>
      </c>
      <c r="K60" s="67" t="s">
        <v>772</v>
      </c>
      <c r="L60" s="133" t="s">
        <v>724</v>
      </c>
      <c r="M60" s="133" t="s">
        <v>1400</v>
      </c>
      <c r="N60" s="136"/>
      <c r="O60" s="138" t="s">
        <v>1401</v>
      </c>
      <c r="P60"/>
    </row>
    <row r="61" spans="1:16" ht="12.75">
      <c r="A61" s="130" t="s">
        <v>1830</v>
      </c>
      <c r="B61" s="42"/>
      <c r="C61" s="43" t="s">
        <v>1884</v>
      </c>
      <c r="D61" s="38" t="s">
        <v>2788</v>
      </c>
      <c r="E61" s="44" t="s">
        <v>2789</v>
      </c>
      <c r="F61" s="44" t="s">
        <v>2192</v>
      </c>
      <c r="G61" s="44" t="s">
        <v>2609</v>
      </c>
      <c r="H61" s="44" t="s">
        <v>2770</v>
      </c>
      <c r="I61" s="44" t="s">
        <v>773</v>
      </c>
      <c r="J61" s="44" t="s">
        <v>2488</v>
      </c>
      <c r="K61" s="44" t="s">
        <v>2788</v>
      </c>
      <c r="L61" s="132" t="s">
        <v>290</v>
      </c>
      <c r="M61" s="132" t="s">
        <v>338</v>
      </c>
      <c r="N61" s="135"/>
      <c r="O61" s="137" t="s">
        <v>921</v>
      </c>
      <c r="P61"/>
    </row>
    <row r="62" spans="1:16" ht="12.75">
      <c r="A62" s="131" t="s">
        <v>2492</v>
      </c>
      <c r="B62" s="39">
        <v>68</v>
      </c>
      <c r="C62" s="40" t="s">
        <v>2337</v>
      </c>
      <c r="D62" s="37" t="s">
        <v>2446</v>
      </c>
      <c r="E62" s="41" t="s">
        <v>2478</v>
      </c>
      <c r="F62" s="41" t="s">
        <v>172</v>
      </c>
      <c r="G62" s="41" t="s">
        <v>165</v>
      </c>
      <c r="H62" s="41" t="s">
        <v>173</v>
      </c>
      <c r="I62" s="67" t="s">
        <v>675</v>
      </c>
      <c r="J62" s="67" t="s">
        <v>587</v>
      </c>
      <c r="K62" s="67" t="s">
        <v>676</v>
      </c>
      <c r="L62" s="133" t="s">
        <v>771</v>
      </c>
      <c r="M62" s="133" t="s">
        <v>891</v>
      </c>
      <c r="N62" s="136" t="s">
        <v>2954</v>
      </c>
      <c r="O62" s="138" t="s">
        <v>994</v>
      </c>
      <c r="P62"/>
    </row>
    <row r="63" spans="1:16" ht="12.75">
      <c r="A63" s="130" t="s">
        <v>1707</v>
      </c>
      <c r="B63" s="42"/>
      <c r="C63" s="43" t="s">
        <v>1954</v>
      </c>
      <c r="D63" s="38" t="s">
        <v>2613</v>
      </c>
      <c r="E63" s="44" t="s">
        <v>2248</v>
      </c>
      <c r="F63" s="44" t="s">
        <v>305</v>
      </c>
      <c r="G63" s="44" t="s">
        <v>2588</v>
      </c>
      <c r="H63" s="44" t="s">
        <v>2443</v>
      </c>
      <c r="I63" s="44" t="s">
        <v>2608</v>
      </c>
      <c r="J63" s="44" t="s">
        <v>2484</v>
      </c>
      <c r="K63" s="44" t="s">
        <v>2501</v>
      </c>
      <c r="L63" s="132" t="s">
        <v>2487</v>
      </c>
      <c r="M63" s="132" t="s">
        <v>2501</v>
      </c>
      <c r="N63" s="135"/>
      <c r="O63" s="137" t="s">
        <v>383</v>
      </c>
      <c r="P63"/>
    </row>
    <row r="64" spans="1:16" ht="12.75">
      <c r="A64" s="131" t="s">
        <v>3041</v>
      </c>
      <c r="B64" s="39">
        <v>77</v>
      </c>
      <c r="C64" s="40" t="s">
        <v>2346</v>
      </c>
      <c r="D64" s="37" t="s">
        <v>2585</v>
      </c>
      <c r="E64" s="41" t="s">
        <v>2586</v>
      </c>
      <c r="F64" s="41" t="s">
        <v>193</v>
      </c>
      <c r="G64" s="41" t="s">
        <v>194</v>
      </c>
      <c r="H64" s="41" t="s">
        <v>2533</v>
      </c>
      <c r="I64" s="67" t="s">
        <v>680</v>
      </c>
      <c r="J64" s="67" t="s">
        <v>681</v>
      </c>
      <c r="K64" s="67" t="s">
        <v>682</v>
      </c>
      <c r="L64" s="133" t="s">
        <v>654</v>
      </c>
      <c r="M64" s="133" t="s">
        <v>2864</v>
      </c>
      <c r="N64" s="136"/>
      <c r="O64" s="138" t="s">
        <v>1079</v>
      </c>
      <c r="P64"/>
    </row>
    <row r="65" spans="1:16" ht="12.75">
      <c r="A65" s="130" t="s">
        <v>1705</v>
      </c>
      <c r="B65" s="42"/>
      <c r="C65" s="43" t="s">
        <v>1932</v>
      </c>
      <c r="D65" s="38" t="s">
        <v>2814</v>
      </c>
      <c r="E65" s="44" t="s">
        <v>2577</v>
      </c>
      <c r="F65" s="44" t="s">
        <v>2465</v>
      </c>
      <c r="G65" s="44" t="s">
        <v>317</v>
      </c>
      <c r="H65" s="44" t="s">
        <v>2638</v>
      </c>
      <c r="I65" s="44" t="s">
        <v>762</v>
      </c>
      <c r="J65" s="44" t="s">
        <v>2441</v>
      </c>
      <c r="K65" s="44" t="s">
        <v>353</v>
      </c>
      <c r="L65" s="132" t="s">
        <v>2444</v>
      </c>
      <c r="M65" s="132" t="s">
        <v>665</v>
      </c>
      <c r="N65" s="135"/>
      <c r="O65" s="137" t="s">
        <v>1080</v>
      </c>
      <c r="P65"/>
    </row>
    <row r="66" spans="1:16" ht="12.75">
      <c r="A66" s="131" t="s">
        <v>304</v>
      </c>
      <c r="B66" s="39">
        <v>84</v>
      </c>
      <c r="C66" s="40" t="s">
        <v>2353</v>
      </c>
      <c r="D66" s="37" t="s">
        <v>2534</v>
      </c>
      <c r="E66" s="41" t="s">
        <v>2535</v>
      </c>
      <c r="F66" s="41" t="s">
        <v>164</v>
      </c>
      <c r="G66" s="41" t="s">
        <v>165</v>
      </c>
      <c r="H66" s="41" t="s">
        <v>166</v>
      </c>
      <c r="I66" s="67" t="s">
        <v>324</v>
      </c>
      <c r="J66" s="67" t="s">
        <v>2304</v>
      </c>
      <c r="K66" s="67" t="s">
        <v>676</v>
      </c>
      <c r="L66" s="133" t="s">
        <v>1077</v>
      </c>
      <c r="M66" s="133" t="s">
        <v>1011</v>
      </c>
      <c r="N66" s="136" t="s">
        <v>2954</v>
      </c>
      <c r="O66" s="138" t="s">
        <v>1464</v>
      </c>
      <c r="P66"/>
    </row>
    <row r="67" spans="1:16" ht="12.75">
      <c r="A67" s="130" t="s">
        <v>1707</v>
      </c>
      <c r="B67" s="42"/>
      <c r="C67" s="43" t="s">
        <v>1928</v>
      </c>
      <c r="D67" s="38" t="s">
        <v>2512</v>
      </c>
      <c r="E67" s="44" t="s">
        <v>2606</v>
      </c>
      <c r="F67" s="44" t="s">
        <v>176</v>
      </c>
      <c r="G67" s="44" t="s">
        <v>2588</v>
      </c>
      <c r="H67" s="44" t="s">
        <v>2504</v>
      </c>
      <c r="I67" s="44" t="s">
        <v>2517</v>
      </c>
      <c r="J67" s="44" t="s">
        <v>2505</v>
      </c>
      <c r="K67" s="44" t="s">
        <v>2501</v>
      </c>
      <c r="L67" s="132" t="s">
        <v>668</v>
      </c>
      <c r="M67" s="132" t="s">
        <v>2531</v>
      </c>
      <c r="N67" s="135"/>
      <c r="O67" s="137" t="s">
        <v>1465</v>
      </c>
      <c r="P67"/>
    </row>
    <row r="68" spans="1:16" ht="12.75">
      <c r="A68" s="131" t="s">
        <v>550</v>
      </c>
      <c r="B68" s="39">
        <v>72</v>
      </c>
      <c r="C68" s="40" t="s">
        <v>2341</v>
      </c>
      <c r="D68" s="37" t="s">
        <v>2226</v>
      </c>
      <c r="E68" s="41" t="s">
        <v>2576</v>
      </c>
      <c r="F68" s="41" t="s">
        <v>130</v>
      </c>
      <c r="G68" s="41" t="s">
        <v>185</v>
      </c>
      <c r="H68" s="41" t="s">
        <v>186</v>
      </c>
      <c r="I68" s="67" t="s">
        <v>3003</v>
      </c>
      <c r="J68" s="67" t="s">
        <v>654</v>
      </c>
      <c r="K68" s="67" t="s">
        <v>679</v>
      </c>
      <c r="L68" s="133" t="s">
        <v>995</v>
      </c>
      <c r="M68" s="133" t="s">
        <v>2964</v>
      </c>
      <c r="N68" s="136" t="s">
        <v>2952</v>
      </c>
      <c r="O68" s="138" t="s">
        <v>996</v>
      </c>
      <c r="P68"/>
    </row>
    <row r="69" spans="1:16" ht="12.75">
      <c r="A69" s="130" t="s">
        <v>1705</v>
      </c>
      <c r="B69" s="42"/>
      <c r="C69" s="43" t="s">
        <v>1532</v>
      </c>
      <c r="D69" s="38" t="s">
        <v>2772</v>
      </c>
      <c r="E69" s="44" t="s">
        <v>2796</v>
      </c>
      <c r="F69" s="44" t="s">
        <v>312</v>
      </c>
      <c r="G69" s="44" t="s">
        <v>313</v>
      </c>
      <c r="H69" s="44" t="s">
        <v>203</v>
      </c>
      <c r="I69" s="44" t="s">
        <v>775</v>
      </c>
      <c r="J69" s="44" t="s">
        <v>225</v>
      </c>
      <c r="K69" s="44" t="s">
        <v>325</v>
      </c>
      <c r="L69" s="132" t="s">
        <v>2455</v>
      </c>
      <c r="M69" s="132" t="s">
        <v>1402</v>
      </c>
      <c r="N69" s="135"/>
      <c r="O69" s="137" t="s">
        <v>997</v>
      </c>
      <c r="P69"/>
    </row>
    <row r="70" spans="1:16" ht="12.75">
      <c r="A70" s="131" t="s">
        <v>2550</v>
      </c>
      <c r="B70" s="39">
        <v>75</v>
      </c>
      <c r="C70" s="40" t="s">
        <v>2344</v>
      </c>
      <c r="D70" s="37" t="s">
        <v>2563</v>
      </c>
      <c r="E70" s="41" t="s">
        <v>2234</v>
      </c>
      <c r="F70" s="41" t="s">
        <v>139</v>
      </c>
      <c r="G70" s="41" t="s">
        <v>2756</v>
      </c>
      <c r="H70" s="41" t="s">
        <v>174</v>
      </c>
      <c r="I70" s="67" t="s">
        <v>684</v>
      </c>
      <c r="J70" s="67" t="s">
        <v>685</v>
      </c>
      <c r="K70" s="67" t="s">
        <v>686</v>
      </c>
      <c r="L70" s="133" t="s">
        <v>1081</v>
      </c>
      <c r="M70" s="133" t="s">
        <v>1082</v>
      </c>
      <c r="N70" s="136" t="s">
        <v>2952</v>
      </c>
      <c r="O70" s="138" t="s">
        <v>1083</v>
      </c>
      <c r="P70"/>
    </row>
    <row r="71" spans="1:16" ht="12.75">
      <c r="A71" s="130" t="s">
        <v>1708</v>
      </c>
      <c r="B71" s="42"/>
      <c r="C71" s="43" t="s">
        <v>1932</v>
      </c>
      <c r="D71" s="38" t="s">
        <v>2774</v>
      </c>
      <c r="E71" s="44" t="s">
        <v>2643</v>
      </c>
      <c r="F71" s="44" t="s">
        <v>306</v>
      </c>
      <c r="G71" s="44" t="s">
        <v>200</v>
      </c>
      <c r="H71" s="44" t="s">
        <v>2490</v>
      </c>
      <c r="I71" s="44" t="s">
        <v>2521</v>
      </c>
      <c r="J71" s="44" t="s">
        <v>777</v>
      </c>
      <c r="K71" s="44" t="s">
        <v>2784</v>
      </c>
      <c r="L71" s="132" t="s">
        <v>660</v>
      </c>
      <c r="M71" s="132" t="s">
        <v>2620</v>
      </c>
      <c r="N71" s="135"/>
      <c r="O71" s="137" t="s">
        <v>1084</v>
      </c>
      <c r="P71"/>
    </row>
    <row r="72" spans="1:16" ht="12.75">
      <c r="A72" s="131" t="s">
        <v>2555</v>
      </c>
      <c r="B72" s="39">
        <v>69</v>
      </c>
      <c r="C72" s="40" t="s">
        <v>2338</v>
      </c>
      <c r="D72" s="37" t="s">
        <v>2551</v>
      </c>
      <c r="E72" s="41" t="s">
        <v>2552</v>
      </c>
      <c r="F72" s="41" t="s">
        <v>179</v>
      </c>
      <c r="G72" s="41" t="s">
        <v>2198</v>
      </c>
      <c r="H72" s="41" t="s">
        <v>180</v>
      </c>
      <c r="I72" s="67" t="s">
        <v>2295</v>
      </c>
      <c r="J72" s="67" t="s">
        <v>683</v>
      </c>
      <c r="K72" s="67" t="s">
        <v>256</v>
      </c>
      <c r="L72" s="133" t="s">
        <v>2969</v>
      </c>
      <c r="M72" s="133" t="s">
        <v>2707</v>
      </c>
      <c r="N72" s="136"/>
      <c r="O72" s="138" t="s">
        <v>998</v>
      </c>
      <c r="P72"/>
    </row>
    <row r="73" spans="1:16" ht="12.75">
      <c r="A73" s="130" t="s">
        <v>1708</v>
      </c>
      <c r="B73" s="42"/>
      <c r="C73" s="43" t="s">
        <v>1884</v>
      </c>
      <c r="D73" s="38" t="s">
        <v>2620</v>
      </c>
      <c r="E73" s="44" t="s">
        <v>2771</v>
      </c>
      <c r="F73" s="44" t="s">
        <v>307</v>
      </c>
      <c r="G73" s="44" t="s">
        <v>192</v>
      </c>
      <c r="H73" s="44" t="s">
        <v>210</v>
      </c>
      <c r="I73" s="44" t="s">
        <v>780</v>
      </c>
      <c r="J73" s="44" t="s">
        <v>2553</v>
      </c>
      <c r="K73" s="44" t="s">
        <v>2568</v>
      </c>
      <c r="L73" s="132" t="s">
        <v>329</v>
      </c>
      <c r="M73" s="132" t="s">
        <v>2549</v>
      </c>
      <c r="N73" s="135"/>
      <c r="O73" s="137" t="s">
        <v>999</v>
      </c>
      <c r="P73"/>
    </row>
    <row r="74" spans="1:16" ht="12.75">
      <c r="A74" s="131" t="s">
        <v>551</v>
      </c>
      <c r="B74" s="39">
        <v>71</v>
      </c>
      <c r="C74" s="40" t="s">
        <v>2340</v>
      </c>
      <c r="D74" s="37" t="s">
        <v>2537</v>
      </c>
      <c r="E74" s="41" t="s">
        <v>2538</v>
      </c>
      <c r="F74" s="41" t="s">
        <v>182</v>
      </c>
      <c r="G74" s="41" t="s">
        <v>3013</v>
      </c>
      <c r="H74" s="41" t="s">
        <v>3006</v>
      </c>
      <c r="I74" s="67" t="s">
        <v>2406</v>
      </c>
      <c r="J74" s="67" t="s">
        <v>691</v>
      </c>
      <c r="K74" s="67" t="s">
        <v>637</v>
      </c>
      <c r="L74" s="133" t="s">
        <v>689</v>
      </c>
      <c r="M74" s="133" t="s">
        <v>656</v>
      </c>
      <c r="N74" s="136" t="s">
        <v>2952</v>
      </c>
      <c r="O74" s="138" t="s">
        <v>1000</v>
      </c>
      <c r="P74"/>
    </row>
    <row r="75" spans="1:16" ht="12.75">
      <c r="A75" s="130" t="s">
        <v>1707</v>
      </c>
      <c r="B75" s="42"/>
      <c r="C75" s="43" t="s">
        <v>1530</v>
      </c>
      <c r="D75" s="38" t="s">
        <v>2594</v>
      </c>
      <c r="E75" s="44" t="s">
        <v>2481</v>
      </c>
      <c r="F75" s="44" t="s">
        <v>237</v>
      </c>
      <c r="G75" s="44" t="s">
        <v>202</v>
      </c>
      <c r="H75" s="44" t="s">
        <v>308</v>
      </c>
      <c r="I75" s="44" t="s">
        <v>778</v>
      </c>
      <c r="J75" s="44" t="s">
        <v>202</v>
      </c>
      <c r="K75" s="44" t="s">
        <v>779</v>
      </c>
      <c r="L75" s="132" t="s">
        <v>2496</v>
      </c>
      <c r="M75" s="132" t="s">
        <v>1078</v>
      </c>
      <c r="N75" s="135"/>
      <c r="O75" s="137" t="s">
        <v>701</v>
      </c>
      <c r="P75"/>
    </row>
    <row r="76" spans="1:16" ht="12.75">
      <c r="A76" s="131" t="s">
        <v>920</v>
      </c>
      <c r="B76" s="39">
        <v>70</v>
      </c>
      <c r="C76" s="40" t="s">
        <v>2339</v>
      </c>
      <c r="D76" s="37" t="s">
        <v>2240</v>
      </c>
      <c r="E76" s="41" t="s">
        <v>2570</v>
      </c>
      <c r="F76" s="41" t="s">
        <v>164</v>
      </c>
      <c r="G76" s="41" t="s">
        <v>184</v>
      </c>
      <c r="H76" s="41" t="s">
        <v>2427</v>
      </c>
      <c r="I76" s="67" t="s">
        <v>2277</v>
      </c>
      <c r="J76" s="67" t="s">
        <v>689</v>
      </c>
      <c r="K76" s="67" t="s">
        <v>637</v>
      </c>
      <c r="L76" s="133" t="s">
        <v>1001</v>
      </c>
      <c r="M76" s="133" t="s">
        <v>590</v>
      </c>
      <c r="N76" s="136"/>
      <c r="O76" s="138" t="s">
        <v>1002</v>
      </c>
      <c r="P76"/>
    </row>
    <row r="77" spans="1:16" ht="12.75">
      <c r="A77" s="130" t="s">
        <v>1705</v>
      </c>
      <c r="B77" s="42"/>
      <c r="C77" s="43" t="s">
        <v>1932</v>
      </c>
      <c r="D77" s="38" t="s">
        <v>2779</v>
      </c>
      <c r="E77" s="44" t="s">
        <v>2768</v>
      </c>
      <c r="F77" s="44" t="s">
        <v>309</v>
      </c>
      <c r="G77" s="44" t="s">
        <v>310</v>
      </c>
      <c r="H77" s="44" t="s">
        <v>311</v>
      </c>
      <c r="I77" s="44" t="s">
        <v>2510</v>
      </c>
      <c r="J77" s="44" t="s">
        <v>2613</v>
      </c>
      <c r="K77" s="44" t="s">
        <v>2615</v>
      </c>
      <c r="L77" s="132" t="s">
        <v>2504</v>
      </c>
      <c r="M77" s="132" t="s">
        <v>1403</v>
      </c>
      <c r="N77" s="135"/>
      <c r="O77" s="137" t="s">
        <v>1003</v>
      </c>
      <c r="P77"/>
    </row>
    <row r="78" spans="1:16" ht="12.75">
      <c r="A78" s="131" t="s">
        <v>2617</v>
      </c>
      <c r="B78" s="39">
        <v>64</v>
      </c>
      <c r="C78" s="40" t="s">
        <v>2333</v>
      </c>
      <c r="D78" s="37" t="s">
        <v>2489</v>
      </c>
      <c r="E78" s="41" t="s">
        <v>2427</v>
      </c>
      <c r="F78" s="41" t="s">
        <v>2995</v>
      </c>
      <c r="G78" s="41" t="s">
        <v>2544</v>
      </c>
      <c r="H78" s="41" t="s">
        <v>198</v>
      </c>
      <c r="I78" s="67" t="s">
        <v>696</v>
      </c>
      <c r="J78" s="67" t="s">
        <v>562</v>
      </c>
      <c r="K78" s="67" t="s">
        <v>3018</v>
      </c>
      <c r="L78" s="133" t="s">
        <v>650</v>
      </c>
      <c r="M78" s="133" t="s">
        <v>485</v>
      </c>
      <c r="N78" s="136"/>
      <c r="O78" s="138" t="s">
        <v>1004</v>
      </c>
      <c r="P78"/>
    </row>
    <row r="79" spans="1:16" ht="12.75">
      <c r="A79" s="130" t="s">
        <v>1730</v>
      </c>
      <c r="B79" s="42"/>
      <c r="C79" s="43" t="s">
        <v>1526</v>
      </c>
      <c r="D79" s="38" t="s">
        <v>2775</v>
      </c>
      <c r="E79" s="44" t="s">
        <v>2776</v>
      </c>
      <c r="F79" s="44" t="s">
        <v>2676</v>
      </c>
      <c r="G79" s="44" t="s">
        <v>262</v>
      </c>
      <c r="H79" s="44" t="s">
        <v>320</v>
      </c>
      <c r="I79" s="44" t="s">
        <v>2614</v>
      </c>
      <c r="J79" s="44" t="s">
        <v>2835</v>
      </c>
      <c r="K79" s="44" t="s">
        <v>700</v>
      </c>
      <c r="L79" s="132" t="s">
        <v>1404</v>
      </c>
      <c r="M79" s="132" t="s">
        <v>2618</v>
      </c>
      <c r="N79" s="135"/>
      <c r="O79" s="137" t="s">
        <v>1005</v>
      </c>
      <c r="P79"/>
    </row>
    <row r="80" spans="1:16" ht="12.75">
      <c r="A80" s="131" t="s">
        <v>2566</v>
      </c>
      <c r="B80" s="39">
        <v>24</v>
      </c>
      <c r="C80" s="40" t="s">
        <v>2232</v>
      </c>
      <c r="D80" s="37" t="s">
        <v>2233</v>
      </c>
      <c r="E80" s="41" t="s">
        <v>2234</v>
      </c>
      <c r="F80" s="41" t="s">
        <v>3008</v>
      </c>
      <c r="G80" s="41" t="s">
        <v>3009</v>
      </c>
      <c r="H80" s="41" t="s">
        <v>3010</v>
      </c>
      <c r="I80" s="67" t="s">
        <v>2213</v>
      </c>
      <c r="J80" s="67" t="s">
        <v>600</v>
      </c>
      <c r="K80" s="67" t="s">
        <v>601</v>
      </c>
      <c r="L80" s="133" t="s">
        <v>1006</v>
      </c>
      <c r="M80" s="133" t="s">
        <v>785</v>
      </c>
      <c r="N80" s="136" t="s">
        <v>2952</v>
      </c>
      <c r="O80" s="138" t="s">
        <v>1007</v>
      </c>
      <c r="P80"/>
    </row>
    <row r="81" spans="1:16" ht="12.75">
      <c r="A81" s="130" t="s">
        <v>1731</v>
      </c>
      <c r="B81" s="42"/>
      <c r="C81" s="43" t="s">
        <v>1869</v>
      </c>
      <c r="D81" s="38" t="s">
        <v>2575</v>
      </c>
      <c r="E81" s="44" t="s">
        <v>2680</v>
      </c>
      <c r="F81" s="44" t="s">
        <v>328</v>
      </c>
      <c r="G81" s="44" t="s">
        <v>2635</v>
      </c>
      <c r="H81" s="44" t="s">
        <v>329</v>
      </c>
      <c r="I81" s="44" t="s">
        <v>2784</v>
      </c>
      <c r="J81" s="44" t="s">
        <v>2774</v>
      </c>
      <c r="K81" s="44" t="s">
        <v>187</v>
      </c>
      <c r="L81" s="132" t="s">
        <v>2896</v>
      </c>
      <c r="M81" s="132" t="s">
        <v>2672</v>
      </c>
      <c r="N81" s="135"/>
      <c r="O81" s="137" t="s">
        <v>1008</v>
      </c>
      <c r="P81"/>
    </row>
    <row r="82" spans="1:16" ht="12.75">
      <c r="A82" s="131" t="s">
        <v>2619</v>
      </c>
      <c r="B82" s="39">
        <v>85</v>
      </c>
      <c r="C82" s="40" t="s">
        <v>2354</v>
      </c>
      <c r="D82" s="37" t="s">
        <v>2240</v>
      </c>
      <c r="E82" s="41" t="s">
        <v>2573</v>
      </c>
      <c r="F82" s="41" t="s">
        <v>196</v>
      </c>
      <c r="G82" s="41" t="s">
        <v>197</v>
      </c>
      <c r="H82" s="41" t="s">
        <v>2503</v>
      </c>
      <c r="I82" s="67" t="s">
        <v>692</v>
      </c>
      <c r="J82" s="67" t="s">
        <v>693</v>
      </c>
      <c r="K82" s="67" t="s">
        <v>694</v>
      </c>
      <c r="L82" s="133" t="s">
        <v>789</v>
      </c>
      <c r="M82" s="133" t="s">
        <v>830</v>
      </c>
      <c r="N82" s="136" t="s">
        <v>2952</v>
      </c>
      <c r="O82" s="138" t="s">
        <v>1085</v>
      </c>
      <c r="P82"/>
    </row>
    <row r="83" spans="1:16" ht="12.75">
      <c r="A83" s="130" t="s">
        <v>1730</v>
      </c>
      <c r="B83" s="42"/>
      <c r="C83" s="43" t="s">
        <v>1526</v>
      </c>
      <c r="D83" s="38" t="s">
        <v>2783</v>
      </c>
      <c r="E83" s="44" t="s">
        <v>2628</v>
      </c>
      <c r="F83" s="44" t="s">
        <v>2215</v>
      </c>
      <c r="G83" s="44" t="s">
        <v>318</v>
      </c>
      <c r="H83" s="44" t="s">
        <v>319</v>
      </c>
      <c r="I83" s="44" t="s">
        <v>2215</v>
      </c>
      <c r="J83" s="44" t="s">
        <v>262</v>
      </c>
      <c r="K83" s="44" t="s">
        <v>2574</v>
      </c>
      <c r="L83" s="132" t="s">
        <v>200</v>
      </c>
      <c r="M83" s="132" t="s">
        <v>2835</v>
      </c>
      <c r="N83" s="135"/>
      <c r="O83" s="137" t="s">
        <v>3037</v>
      </c>
      <c r="P83"/>
    </row>
    <row r="84" spans="1:16" ht="12.75">
      <c r="A84" s="131" t="s">
        <v>1405</v>
      </c>
      <c r="B84" s="39">
        <v>61</v>
      </c>
      <c r="C84" s="40" t="s">
        <v>2330</v>
      </c>
      <c r="D84" s="37" t="s">
        <v>2236</v>
      </c>
      <c r="E84" s="41" t="s">
        <v>2208</v>
      </c>
      <c r="F84" s="41" t="s">
        <v>152</v>
      </c>
      <c r="G84" s="41" t="s">
        <v>2213</v>
      </c>
      <c r="H84" s="41" t="s">
        <v>153</v>
      </c>
      <c r="I84" s="67" t="s">
        <v>3005</v>
      </c>
      <c r="J84" s="67" t="s">
        <v>634</v>
      </c>
      <c r="K84" s="67" t="s">
        <v>702</v>
      </c>
      <c r="L84" s="133" t="s">
        <v>602</v>
      </c>
      <c r="M84" s="133" t="s">
        <v>702</v>
      </c>
      <c r="N84" s="136" t="s">
        <v>242</v>
      </c>
      <c r="O84" s="138" t="s">
        <v>1009</v>
      </c>
      <c r="P84"/>
    </row>
    <row r="85" spans="1:16" ht="12.75">
      <c r="A85" s="130" t="s">
        <v>1706</v>
      </c>
      <c r="B85" s="42"/>
      <c r="C85" s="43" t="s">
        <v>1871</v>
      </c>
      <c r="D85" s="38" t="s">
        <v>2502</v>
      </c>
      <c r="E85" s="44" t="s">
        <v>2437</v>
      </c>
      <c r="F85" s="44" t="s">
        <v>2614</v>
      </c>
      <c r="G85" s="44" t="s">
        <v>2513</v>
      </c>
      <c r="H85" s="44" t="s">
        <v>2751</v>
      </c>
      <c r="I85" s="44" t="s">
        <v>336</v>
      </c>
      <c r="J85" s="44" t="s">
        <v>2527</v>
      </c>
      <c r="K85" s="44" t="s">
        <v>786</v>
      </c>
      <c r="L85" s="132" t="s">
        <v>2502</v>
      </c>
      <c r="M85" s="132" t="s">
        <v>2497</v>
      </c>
      <c r="N85" s="135"/>
      <c r="O85" s="137" t="s">
        <v>1010</v>
      </c>
      <c r="P85"/>
    </row>
    <row r="86" spans="1:16" ht="12.75">
      <c r="A86" s="131" t="s">
        <v>2621</v>
      </c>
      <c r="B86" s="39">
        <v>93</v>
      </c>
      <c r="C86" s="40" t="s">
        <v>2362</v>
      </c>
      <c r="D86" s="37" t="s">
        <v>2626</v>
      </c>
      <c r="E86" s="41" t="s">
        <v>2627</v>
      </c>
      <c r="F86" s="41" t="s">
        <v>207</v>
      </c>
      <c r="G86" s="41" t="s">
        <v>208</v>
      </c>
      <c r="H86" s="41" t="s">
        <v>3004</v>
      </c>
      <c r="I86" s="67" t="s">
        <v>698</v>
      </c>
      <c r="J86" s="67" t="s">
        <v>609</v>
      </c>
      <c r="K86" s="67" t="s">
        <v>2301</v>
      </c>
      <c r="L86" s="133" t="s">
        <v>2927</v>
      </c>
      <c r="M86" s="133" t="s">
        <v>563</v>
      </c>
      <c r="N86" s="136"/>
      <c r="O86" s="138" t="s">
        <v>1290</v>
      </c>
      <c r="P86"/>
    </row>
    <row r="87" spans="1:16" ht="12.75">
      <c r="A87" s="130" t="s">
        <v>1730</v>
      </c>
      <c r="B87" s="42"/>
      <c r="C87" s="43" t="s">
        <v>1553</v>
      </c>
      <c r="D87" s="38" t="s">
        <v>2784</v>
      </c>
      <c r="E87" s="44" t="s">
        <v>2567</v>
      </c>
      <c r="F87" s="44" t="s">
        <v>338</v>
      </c>
      <c r="G87" s="44" t="s">
        <v>339</v>
      </c>
      <c r="H87" s="44" t="s">
        <v>334</v>
      </c>
      <c r="I87" s="44" t="s">
        <v>2778</v>
      </c>
      <c r="J87" s="44" t="s">
        <v>2788</v>
      </c>
      <c r="K87" s="44" t="s">
        <v>710</v>
      </c>
      <c r="L87" s="132" t="s">
        <v>181</v>
      </c>
      <c r="M87" s="132" t="s">
        <v>1406</v>
      </c>
      <c r="N87" s="135"/>
      <c r="O87" s="137" t="s">
        <v>1291</v>
      </c>
      <c r="P87"/>
    </row>
    <row r="88" spans="1:16" ht="12.75">
      <c r="A88" s="131" t="s">
        <v>552</v>
      </c>
      <c r="B88" s="39">
        <v>97</v>
      </c>
      <c r="C88" s="40" t="s">
        <v>2365</v>
      </c>
      <c r="D88" s="37" t="s">
        <v>2632</v>
      </c>
      <c r="E88" s="41" t="s">
        <v>2552</v>
      </c>
      <c r="F88" s="41" t="s">
        <v>120</v>
      </c>
      <c r="G88" s="41" t="s">
        <v>204</v>
      </c>
      <c r="H88" s="41" t="s">
        <v>2217</v>
      </c>
      <c r="I88" s="67" t="s">
        <v>150</v>
      </c>
      <c r="J88" s="67" t="s">
        <v>697</v>
      </c>
      <c r="K88" s="67" t="s">
        <v>608</v>
      </c>
      <c r="L88" s="133" t="s">
        <v>1089</v>
      </c>
      <c r="M88" s="133" t="s">
        <v>714</v>
      </c>
      <c r="N88" s="136"/>
      <c r="O88" s="138" t="s">
        <v>1292</v>
      </c>
      <c r="P88"/>
    </row>
    <row r="89" spans="1:16" ht="12.75">
      <c r="A89" s="130" t="s">
        <v>1707</v>
      </c>
      <c r="B89" s="42"/>
      <c r="C89" s="43" t="s">
        <v>1949</v>
      </c>
      <c r="D89" s="38" t="s">
        <v>2646</v>
      </c>
      <c r="E89" s="44" t="s">
        <v>2794</v>
      </c>
      <c r="F89" s="44" t="s">
        <v>2546</v>
      </c>
      <c r="G89" s="44" t="s">
        <v>2697</v>
      </c>
      <c r="H89" s="44" t="s">
        <v>2917</v>
      </c>
      <c r="I89" s="44" t="s">
        <v>2667</v>
      </c>
      <c r="J89" s="44" t="s">
        <v>2654</v>
      </c>
      <c r="K89" s="44" t="s">
        <v>782</v>
      </c>
      <c r="L89" s="132" t="s">
        <v>230</v>
      </c>
      <c r="M89" s="132" t="s">
        <v>1407</v>
      </c>
      <c r="N89" s="135"/>
      <c r="O89" s="137" t="s">
        <v>1293</v>
      </c>
      <c r="P89"/>
    </row>
    <row r="90" spans="1:16" ht="12.75">
      <c r="A90" s="131" t="s">
        <v>1092</v>
      </c>
      <c r="B90" s="39">
        <v>63</v>
      </c>
      <c r="C90" s="40" t="s">
        <v>2332</v>
      </c>
      <c r="D90" s="37" t="s">
        <v>2198</v>
      </c>
      <c r="E90" s="41" t="s">
        <v>2459</v>
      </c>
      <c r="F90" s="41" t="s">
        <v>132</v>
      </c>
      <c r="G90" s="41" t="s">
        <v>133</v>
      </c>
      <c r="H90" s="41" t="s">
        <v>134</v>
      </c>
      <c r="I90" s="67" t="s">
        <v>658</v>
      </c>
      <c r="J90" s="67" t="s">
        <v>2732</v>
      </c>
      <c r="K90" s="67" t="s">
        <v>659</v>
      </c>
      <c r="L90" s="133" t="s">
        <v>2900</v>
      </c>
      <c r="M90" s="133" t="s">
        <v>1011</v>
      </c>
      <c r="N90" s="136" t="s">
        <v>804</v>
      </c>
      <c r="O90" s="138" t="s">
        <v>1012</v>
      </c>
      <c r="P90"/>
    </row>
    <row r="91" spans="1:16" ht="12.75">
      <c r="A91" s="130" t="s">
        <v>1727</v>
      </c>
      <c r="B91" s="42"/>
      <c r="C91" s="43" t="s">
        <v>1913</v>
      </c>
      <c r="D91" s="38" t="s">
        <v>2522</v>
      </c>
      <c r="E91" s="44" t="s">
        <v>2461</v>
      </c>
      <c r="F91" s="44" t="s">
        <v>283</v>
      </c>
      <c r="G91" s="44" t="s">
        <v>2420</v>
      </c>
      <c r="H91" s="44" t="s">
        <v>135</v>
      </c>
      <c r="I91" s="44" t="s">
        <v>281</v>
      </c>
      <c r="J91" s="44" t="s">
        <v>662</v>
      </c>
      <c r="K91" s="44" t="s">
        <v>805</v>
      </c>
      <c r="L91" s="132" t="s">
        <v>604</v>
      </c>
      <c r="M91" s="132" t="s">
        <v>2522</v>
      </c>
      <c r="N91" s="135"/>
      <c r="O91" s="137" t="s">
        <v>1013</v>
      </c>
      <c r="P91"/>
    </row>
    <row r="92" spans="1:16" ht="12.75">
      <c r="A92" s="131" t="s">
        <v>2572</v>
      </c>
      <c r="B92" s="39">
        <v>80</v>
      </c>
      <c r="C92" s="40" t="s">
        <v>2349</v>
      </c>
      <c r="D92" s="37" t="s">
        <v>2580</v>
      </c>
      <c r="E92" s="41" t="s">
        <v>2581</v>
      </c>
      <c r="F92" s="41" t="s">
        <v>209</v>
      </c>
      <c r="G92" s="41" t="s">
        <v>208</v>
      </c>
      <c r="H92" s="41" t="s">
        <v>2541</v>
      </c>
      <c r="I92" s="67" t="s">
        <v>2190</v>
      </c>
      <c r="J92" s="67" t="s">
        <v>699</v>
      </c>
      <c r="K92" s="67" t="s">
        <v>590</v>
      </c>
      <c r="L92" s="133" t="s">
        <v>1086</v>
      </c>
      <c r="M92" s="133" t="s">
        <v>579</v>
      </c>
      <c r="N92" s="136"/>
      <c r="O92" s="138" t="s">
        <v>1087</v>
      </c>
      <c r="P92"/>
    </row>
    <row r="93" spans="1:16" ht="12.75">
      <c r="A93" s="130" t="s">
        <v>1708</v>
      </c>
      <c r="B93" s="42"/>
      <c r="C93" s="43" t="s">
        <v>1884</v>
      </c>
      <c r="D93" s="38" t="s">
        <v>2650</v>
      </c>
      <c r="E93" s="44" t="s">
        <v>2810</v>
      </c>
      <c r="F93" s="44" t="s">
        <v>340</v>
      </c>
      <c r="G93" s="44" t="s">
        <v>341</v>
      </c>
      <c r="H93" s="44" t="s">
        <v>342</v>
      </c>
      <c r="I93" s="44" t="s">
        <v>708</v>
      </c>
      <c r="J93" s="44" t="s">
        <v>2810</v>
      </c>
      <c r="K93" s="44" t="s">
        <v>148</v>
      </c>
      <c r="L93" s="132" t="s">
        <v>2688</v>
      </c>
      <c r="M93" s="132" t="s">
        <v>2822</v>
      </c>
      <c r="N93" s="135"/>
      <c r="O93" s="137" t="s">
        <v>1088</v>
      </c>
      <c r="P93"/>
    </row>
    <row r="94" spans="1:16" ht="12.75">
      <c r="A94" s="131" t="s">
        <v>323</v>
      </c>
      <c r="B94" s="39">
        <v>137</v>
      </c>
      <c r="C94" s="40" t="s">
        <v>2388</v>
      </c>
      <c r="D94" s="37" t="s">
        <v>2790</v>
      </c>
      <c r="E94" s="41" t="s">
        <v>2802</v>
      </c>
      <c r="F94" s="41" t="s">
        <v>324</v>
      </c>
      <c r="G94" s="41" t="s">
        <v>2767</v>
      </c>
      <c r="H94" s="41" t="s">
        <v>2679</v>
      </c>
      <c r="I94" s="67" t="s">
        <v>649</v>
      </c>
      <c r="J94" s="67" t="s">
        <v>747</v>
      </c>
      <c r="K94" s="67" t="s">
        <v>620</v>
      </c>
      <c r="L94" s="133" t="s">
        <v>1367</v>
      </c>
      <c r="M94" s="133" t="s">
        <v>484</v>
      </c>
      <c r="N94" s="136"/>
      <c r="O94" s="138" t="s">
        <v>1368</v>
      </c>
      <c r="P94"/>
    </row>
    <row r="95" spans="1:16" ht="12.75">
      <c r="A95" s="130" t="s">
        <v>1705</v>
      </c>
      <c r="B95" s="42"/>
      <c r="C95" s="43" t="s">
        <v>1884</v>
      </c>
      <c r="D95" s="38" t="s">
        <v>2803</v>
      </c>
      <c r="E95" s="44" t="s">
        <v>2804</v>
      </c>
      <c r="F95" s="44" t="s">
        <v>325</v>
      </c>
      <c r="G95" s="44" t="s">
        <v>326</v>
      </c>
      <c r="H95" s="44" t="s">
        <v>327</v>
      </c>
      <c r="I95" s="44" t="s">
        <v>3036</v>
      </c>
      <c r="J95" s="44" t="s">
        <v>781</v>
      </c>
      <c r="K95" s="44" t="s">
        <v>2876</v>
      </c>
      <c r="L95" s="132" t="s">
        <v>1408</v>
      </c>
      <c r="M95" s="132" t="s">
        <v>370</v>
      </c>
      <c r="N95" s="135"/>
      <c r="O95" s="137" t="s">
        <v>1369</v>
      </c>
      <c r="P95"/>
    </row>
    <row r="96" spans="1:16" ht="12.75">
      <c r="A96" s="131" t="s">
        <v>553</v>
      </c>
      <c r="B96" s="39">
        <v>140</v>
      </c>
      <c r="C96" s="40" t="s">
        <v>2361</v>
      </c>
      <c r="D96" s="37" t="s">
        <v>2756</v>
      </c>
      <c r="E96" s="41" t="s">
        <v>2757</v>
      </c>
      <c r="F96" s="41" t="s">
        <v>162</v>
      </c>
      <c r="G96" s="41" t="s">
        <v>2207</v>
      </c>
      <c r="H96" s="41" t="s">
        <v>363</v>
      </c>
      <c r="I96" s="67" t="s">
        <v>684</v>
      </c>
      <c r="J96" s="67" t="s">
        <v>654</v>
      </c>
      <c r="K96" s="67" t="s">
        <v>256</v>
      </c>
      <c r="L96" s="133" t="s">
        <v>803</v>
      </c>
      <c r="M96" s="133" t="s">
        <v>1366</v>
      </c>
      <c r="N96" s="136" t="s">
        <v>925</v>
      </c>
      <c r="O96" s="138" t="s">
        <v>1466</v>
      </c>
      <c r="P96"/>
    </row>
    <row r="97" spans="1:16" ht="12.75">
      <c r="A97" s="130" t="s">
        <v>1705</v>
      </c>
      <c r="B97" s="42"/>
      <c r="C97" s="43" t="s">
        <v>1558</v>
      </c>
      <c r="D97" s="38" t="s">
        <v>2439</v>
      </c>
      <c r="E97" s="44" t="s">
        <v>2758</v>
      </c>
      <c r="F97" s="44" t="s">
        <v>3011</v>
      </c>
      <c r="G97" s="44" t="s">
        <v>364</v>
      </c>
      <c r="H97" s="44" t="s">
        <v>2448</v>
      </c>
      <c r="I97" s="44" t="s">
        <v>3007</v>
      </c>
      <c r="J97" s="44" t="s">
        <v>225</v>
      </c>
      <c r="K97" s="44" t="s">
        <v>783</v>
      </c>
      <c r="L97" s="132" t="s">
        <v>690</v>
      </c>
      <c r="M97" s="132" t="s">
        <v>652</v>
      </c>
      <c r="N97" s="135"/>
      <c r="O97" s="137" t="s">
        <v>1467</v>
      </c>
      <c r="P97"/>
    </row>
    <row r="98" spans="1:16" ht="12.75">
      <c r="A98" s="131" t="s">
        <v>2629</v>
      </c>
      <c r="B98" s="39">
        <v>47</v>
      </c>
      <c r="C98" s="40" t="s">
        <v>2242</v>
      </c>
      <c r="D98" s="37" t="s">
        <v>2243</v>
      </c>
      <c r="E98" s="41" t="s">
        <v>2244</v>
      </c>
      <c r="F98" s="41" t="s">
        <v>222</v>
      </c>
      <c r="G98" s="41" t="s">
        <v>223</v>
      </c>
      <c r="H98" s="41" t="s">
        <v>224</v>
      </c>
      <c r="I98" s="67" t="s">
        <v>649</v>
      </c>
      <c r="J98" s="67" t="s">
        <v>650</v>
      </c>
      <c r="K98" s="67" t="s">
        <v>651</v>
      </c>
      <c r="L98" s="133" t="s">
        <v>1015</v>
      </c>
      <c r="M98" s="133" t="s">
        <v>575</v>
      </c>
      <c r="N98" s="136" t="s">
        <v>2954</v>
      </c>
      <c r="O98" s="138" t="s">
        <v>1016</v>
      </c>
      <c r="P98"/>
    </row>
    <row r="99" spans="1:16" ht="12.75">
      <c r="A99" s="130" t="s">
        <v>1705</v>
      </c>
      <c r="B99" s="42"/>
      <c r="C99" s="43" t="s">
        <v>1514</v>
      </c>
      <c r="D99" s="38" t="s">
        <v>2511</v>
      </c>
      <c r="E99" s="44" t="s">
        <v>2805</v>
      </c>
      <c r="F99" s="44" t="s">
        <v>352</v>
      </c>
      <c r="G99" s="44" t="s">
        <v>353</v>
      </c>
      <c r="H99" s="44" t="s">
        <v>354</v>
      </c>
      <c r="I99" s="44" t="s">
        <v>3036</v>
      </c>
      <c r="J99" s="44" t="s">
        <v>795</v>
      </c>
      <c r="K99" s="44" t="s">
        <v>796</v>
      </c>
      <c r="L99" s="132" t="s">
        <v>2450</v>
      </c>
      <c r="M99" s="132" t="s">
        <v>1410</v>
      </c>
      <c r="N99" s="135"/>
      <c r="O99" s="137" t="s">
        <v>1017</v>
      </c>
      <c r="P99"/>
    </row>
    <row r="100" spans="1:16" ht="12.75">
      <c r="A100" s="131" t="s">
        <v>922</v>
      </c>
      <c r="B100" s="39">
        <v>128</v>
      </c>
      <c r="C100" s="40" t="s">
        <v>2396</v>
      </c>
      <c r="D100" s="37" t="s">
        <v>2790</v>
      </c>
      <c r="E100" s="41" t="s">
        <v>2791</v>
      </c>
      <c r="F100" s="41" t="s">
        <v>335</v>
      </c>
      <c r="G100" s="41" t="s">
        <v>2534</v>
      </c>
      <c r="H100" s="41" t="s">
        <v>198</v>
      </c>
      <c r="I100" s="67" t="s">
        <v>784</v>
      </c>
      <c r="J100" s="67" t="s">
        <v>602</v>
      </c>
      <c r="K100" s="67" t="s">
        <v>785</v>
      </c>
      <c r="L100" s="133" t="s">
        <v>1347</v>
      </c>
      <c r="M100" s="133" t="s">
        <v>2729</v>
      </c>
      <c r="N100" s="136"/>
      <c r="O100" s="138" t="s">
        <v>1348</v>
      </c>
      <c r="P100"/>
    </row>
    <row r="101" spans="1:16" ht="12.75">
      <c r="A101" s="130" t="s">
        <v>1706</v>
      </c>
      <c r="B101" s="42"/>
      <c r="C101" s="43" t="s">
        <v>1879</v>
      </c>
      <c r="D101" s="38" t="s">
        <v>2792</v>
      </c>
      <c r="E101" s="44" t="s">
        <v>2793</v>
      </c>
      <c r="F101" s="44" t="s">
        <v>336</v>
      </c>
      <c r="G101" s="44" t="s">
        <v>246</v>
      </c>
      <c r="H101" s="44" t="s">
        <v>337</v>
      </c>
      <c r="I101" s="44" t="s">
        <v>416</v>
      </c>
      <c r="J101" s="44" t="s">
        <v>2761</v>
      </c>
      <c r="K101" s="44" t="s">
        <v>206</v>
      </c>
      <c r="L101" s="132" t="s">
        <v>2822</v>
      </c>
      <c r="M101" s="132" t="s">
        <v>774</v>
      </c>
      <c r="N101" s="135"/>
      <c r="O101" s="137" t="s">
        <v>255</v>
      </c>
      <c r="P101"/>
    </row>
    <row r="102" spans="1:16" ht="12.75">
      <c r="A102" s="131" t="s">
        <v>333</v>
      </c>
      <c r="B102" s="39">
        <v>27</v>
      </c>
      <c r="C102" s="40" t="s">
        <v>2235</v>
      </c>
      <c r="D102" s="37" t="s">
        <v>2236</v>
      </c>
      <c r="E102" s="41" t="s">
        <v>2237</v>
      </c>
      <c r="F102" s="41" t="s">
        <v>3018</v>
      </c>
      <c r="G102" s="41" t="s">
        <v>2753</v>
      </c>
      <c r="H102" s="41" t="s">
        <v>3019</v>
      </c>
      <c r="I102" s="67" t="s">
        <v>263</v>
      </c>
      <c r="J102" s="67" t="s">
        <v>602</v>
      </c>
      <c r="K102" s="67" t="s">
        <v>594</v>
      </c>
      <c r="L102" s="133" t="s">
        <v>1018</v>
      </c>
      <c r="M102" s="133" t="s">
        <v>1019</v>
      </c>
      <c r="N102" s="136" t="s">
        <v>2954</v>
      </c>
      <c r="O102" s="138" t="s">
        <v>1020</v>
      </c>
      <c r="P102"/>
    </row>
    <row r="103" spans="1:16" ht="12.75">
      <c r="A103" s="130" t="s">
        <v>1728</v>
      </c>
      <c r="B103" s="42"/>
      <c r="C103" s="43" t="s">
        <v>1871</v>
      </c>
      <c r="D103" s="38" t="s">
        <v>2502</v>
      </c>
      <c r="E103" s="44" t="s">
        <v>2782</v>
      </c>
      <c r="F103" s="44" t="s">
        <v>356</v>
      </c>
      <c r="G103" s="44" t="s">
        <v>2634</v>
      </c>
      <c r="H103" s="44" t="s">
        <v>2531</v>
      </c>
      <c r="I103" s="44" t="s">
        <v>319</v>
      </c>
      <c r="J103" s="44" t="s">
        <v>723</v>
      </c>
      <c r="K103" s="44" t="s">
        <v>2853</v>
      </c>
      <c r="L103" s="132" t="s">
        <v>2417</v>
      </c>
      <c r="M103" s="132" t="s">
        <v>2683</v>
      </c>
      <c r="N103" s="135"/>
      <c r="O103" s="137" t="s">
        <v>1021</v>
      </c>
      <c r="P103"/>
    </row>
    <row r="104" spans="1:16" ht="12.75">
      <c r="A104" s="131" t="s">
        <v>1468</v>
      </c>
      <c r="B104" s="39">
        <v>78</v>
      </c>
      <c r="C104" s="40" t="s">
        <v>2347</v>
      </c>
      <c r="D104" s="37" t="s">
        <v>2426</v>
      </c>
      <c r="E104" s="41" t="s">
        <v>2533</v>
      </c>
      <c r="F104" s="41" t="s">
        <v>171</v>
      </c>
      <c r="G104" s="41" t="s">
        <v>120</v>
      </c>
      <c r="H104" s="41" t="s">
        <v>2535</v>
      </c>
      <c r="I104" s="67" t="s">
        <v>677</v>
      </c>
      <c r="J104" s="67" t="s">
        <v>678</v>
      </c>
      <c r="K104" s="67" t="s">
        <v>2693</v>
      </c>
      <c r="L104" s="133" t="s">
        <v>1089</v>
      </c>
      <c r="M104" s="133" t="s">
        <v>702</v>
      </c>
      <c r="N104" s="136" t="s">
        <v>2955</v>
      </c>
      <c r="O104" s="138" t="s">
        <v>1090</v>
      </c>
      <c r="P104"/>
    </row>
    <row r="105" spans="1:16" ht="12.75">
      <c r="A105" s="130" t="s">
        <v>1707</v>
      </c>
      <c r="B105" s="42"/>
      <c r="C105" s="43" t="s">
        <v>1911</v>
      </c>
      <c r="D105" s="38" t="s">
        <v>2476</v>
      </c>
      <c r="E105" s="44" t="s">
        <v>2760</v>
      </c>
      <c r="F105" s="44" t="s">
        <v>300</v>
      </c>
      <c r="G105" s="44" t="s">
        <v>2438</v>
      </c>
      <c r="H105" s="44" t="s">
        <v>205</v>
      </c>
      <c r="I105" s="44" t="s">
        <v>2443</v>
      </c>
      <c r="J105" s="44" t="s">
        <v>2517</v>
      </c>
      <c r="K105" s="44" t="s">
        <v>2484</v>
      </c>
      <c r="L105" s="132" t="s">
        <v>230</v>
      </c>
      <c r="M105" s="132" t="s">
        <v>2761</v>
      </c>
      <c r="N105" s="135"/>
      <c r="O105" s="137" t="s">
        <v>1091</v>
      </c>
      <c r="P105"/>
    </row>
    <row r="106" spans="1:16" ht="12.75">
      <c r="A106" s="131" t="s">
        <v>1469</v>
      </c>
      <c r="B106" s="39">
        <v>66</v>
      </c>
      <c r="C106" s="40" t="s">
        <v>2335</v>
      </c>
      <c r="D106" s="37" t="s">
        <v>2262</v>
      </c>
      <c r="E106" s="41" t="s">
        <v>2503</v>
      </c>
      <c r="F106" s="41" t="s">
        <v>169</v>
      </c>
      <c r="G106" s="41" t="s">
        <v>2540</v>
      </c>
      <c r="H106" s="41" t="s">
        <v>201</v>
      </c>
      <c r="I106" s="67" t="s">
        <v>184</v>
      </c>
      <c r="J106" s="67" t="s">
        <v>706</v>
      </c>
      <c r="K106" s="67" t="s">
        <v>2737</v>
      </c>
      <c r="L106" s="133" t="s">
        <v>1014</v>
      </c>
      <c r="M106" s="133" t="s">
        <v>2827</v>
      </c>
      <c r="N106" s="136" t="s">
        <v>616</v>
      </c>
      <c r="O106" s="138" t="s">
        <v>1470</v>
      </c>
      <c r="P106"/>
    </row>
    <row r="107" spans="1:16" ht="12.75">
      <c r="A107" s="130" t="s">
        <v>1705</v>
      </c>
      <c r="B107" s="42"/>
      <c r="C107" s="43" t="s">
        <v>1932</v>
      </c>
      <c r="D107" s="38" t="s">
        <v>2815</v>
      </c>
      <c r="E107" s="44" t="s">
        <v>2816</v>
      </c>
      <c r="F107" s="44" t="s">
        <v>330</v>
      </c>
      <c r="G107" s="44" t="s">
        <v>331</v>
      </c>
      <c r="H107" s="44" t="s">
        <v>332</v>
      </c>
      <c r="I107" s="44" t="s">
        <v>793</v>
      </c>
      <c r="J107" s="44" t="s">
        <v>794</v>
      </c>
      <c r="K107" s="44" t="s">
        <v>344</v>
      </c>
      <c r="L107" s="132" t="s">
        <v>2517</v>
      </c>
      <c r="M107" s="132" t="s">
        <v>2616</v>
      </c>
      <c r="N107" s="135"/>
      <c r="O107" s="137" t="s">
        <v>1471</v>
      </c>
      <c r="P107"/>
    </row>
    <row r="108" spans="1:16" ht="12.75">
      <c r="A108" s="131" t="s">
        <v>787</v>
      </c>
      <c r="B108" s="39">
        <v>135</v>
      </c>
      <c r="C108" s="40" t="s">
        <v>2403</v>
      </c>
      <c r="D108" s="37" t="s">
        <v>2817</v>
      </c>
      <c r="E108" s="41" t="s">
        <v>2860</v>
      </c>
      <c r="F108" s="41" t="s">
        <v>2741</v>
      </c>
      <c r="G108" s="41" t="s">
        <v>2514</v>
      </c>
      <c r="H108" s="41" t="s">
        <v>2503</v>
      </c>
      <c r="I108" s="67" t="s">
        <v>2195</v>
      </c>
      <c r="J108" s="67" t="s">
        <v>789</v>
      </c>
      <c r="K108" s="67" t="s">
        <v>3018</v>
      </c>
      <c r="L108" s="133" t="s">
        <v>1089</v>
      </c>
      <c r="M108" s="133" t="s">
        <v>611</v>
      </c>
      <c r="N108" s="136" t="s">
        <v>2952</v>
      </c>
      <c r="O108" s="138" t="s">
        <v>1472</v>
      </c>
      <c r="P108"/>
    </row>
    <row r="109" spans="1:16" ht="12.75">
      <c r="A109" s="130" t="s">
        <v>1705</v>
      </c>
      <c r="B109" s="42"/>
      <c r="C109" s="43" t="s">
        <v>1527</v>
      </c>
      <c r="D109" s="38" t="s">
        <v>2818</v>
      </c>
      <c r="E109" s="44" t="s">
        <v>2861</v>
      </c>
      <c r="F109" s="44" t="s">
        <v>357</v>
      </c>
      <c r="G109" s="44" t="s">
        <v>2600</v>
      </c>
      <c r="H109" s="44" t="s">
        <v>358</v>
      </c>
      <c r="I109" s="44" t="s">
        <v>790</v>
      </c>
      <c r="J109" s="44" t="s">
        <v>791</v>
      </c>
      <c r="K109" s="44" t="s">
        <v>792</v>
      </c>
      <c r="L109" s="132" t="s">
        <v>1409</v>
      </c>
      <c r="M109" s="132" t="s">
        <v>178</v>
      </c>
      <c r="N109" s="135"/>
      <c r="O109" s="137" t="s">
        <v>613</v>
      </c>
      <c r="P109"/>
    </row>
    <row r="110" spans="1:16" ht="12.75">
      <c r="A110" s="131" t="s">
        <v>711</v>
      </c>
      <c r="B110" s="39">
        <v>131</v>
      </c>
      <c r="C110" s="40" t="s">
        <v>2399</v>
      </c>
      <c r="D110" s="37" t="s">
        <v>2827</v>
      </c>
      <c r="E110" s="41" t="s">
        <v>2828</v>
      </c>
      <c r="F110" s="41" t="s">
        <v>365</v>
      </c>
      <c r="G110" s="41" t="s">
        <v>2226</v>
      </c>
      <c r="H110" s="41" t="s">
        <v>366</v>
      </c>
      <c r="I110" s="67" t="s">
        <v>802</v>
      </c>
      <c r="J110" s="67" t="s">
        <v>803</v>
      </c>
      <c r="K110" s="67" t="s">
        <v>579</v>
      </c>
      <c r="L110" s="133" t="s">
        <v>1370</v>
      </c>
      <c r="M110" s="133" t="s">
        <v>1371</v>
      </c>
      <c r="N110" s="136"/>
      <c r="O110" s="138" t="s">
        <v>1372</v>
      </c>
      <c r="P110"/>
    </row>
    <row r="111" spans="1:16" ht="12.75">
      <c r="A111" s="130" t="s">
        <v>1708</v>
      </c>
      <c r="B111" s="42"/>
      <c r="C111" s="43" t="s">
        <v>1965</v>
      </c>
      <c r="D111" s="38" t="s">
        <v>2829</v>
      </c>
      <c r="E111" s="44" t="s">
        <v>2659</v>
      </c>
      <c r="F111" s="44" t="s">
        <v>367</v>
      </c>
      <c r="G111" s="44" t="s">
        <v>368</v>
      </c>
      <c r="H111" s="44" t="s">
        <v>2844</v>
      </c>
      <c r="I111" s="44" t="s">
        <v>710</v>
      </c>
      <c r="J111" s="44" t="s">
        <v>712</v>
      </c>
      <c r="K111" s="44" t="s">
        <v>736</v>
      </c>
      <c r="L111" s="132" t="s">
        <v>2567</v>
      </c>
      <c r="M111" s="132" t="s">
        <v>2625</v>
      </c>
      <c r="N111" s="135"/>
      <c r="O111" s="137" t="s">
        <v>1373</v>
      </c>
      <c r="P111"/>
    </row>
    <row r="112" spans="1:16" ht="12.75">
      <c r="A112" s="131" t="s">
        <v>1411</v>
      </c>
      <c r="B112" s="39">
        <v>105</v>
      </c>
      <c r="C112" s="40" t="s">
        <v>2373</v>
      </c>
      <c r="D112" s="37" t="s">
        <v>2719</v>
      </c>
      <c r="E112" s="41" t="s">
        <v>2720</v>
      </c>
      <c r="F112" s="41" t="s">
        <v>2207</v>
      </c>
      <c r="G112" s="41" t="s">
        <v>2514</v>
      </c>
      <c r="H112" s="41" t="s">
        <v>216</v>
      </c>
      <c r="I112" s="67" t="s">
        <v>164</v>
      </c>
      <c r="J112" s="67" t="s">
        <v>697</v>
      </c>
      <c r="K112" s="67" t="s">
        <v>709</v>
      </c>
      <c r="L112" s="133" t="s">
        <v>748</v>
      </c>
      <c r="M112" s="133" t="s">
        <v>978</v>
      </c>
      <c r="N112" s="136" t="s">
        <v>2952</v>
      </c>
      <c r="O112" s="138" t="s">
        <v>1294</v>
      </c>
      <c r="P112"/>
    </row>
    <row r="113" spans="1:16" ht="12.75">
      <c r="A113" s="130" t="s">
        <v>1705</v>
      </c>
      <c r="B113" s="42"/>
      <c r="C113" s="43" t="s">
        <v>1532</v>
      </c>
      <c r="D113" s="38" t="s">
        <v>2892</v>
      </c>
      <c r="E113" s="44" t="s">
        <v>2893</v>
      </c>
      <c r="F113" s="44" t="s">
        <v>394</v>
      </c>
      <c r="G113" s="44" t="s">
        <v>2600</v>
      </c>
      <c r="H113" s="44" t="s">
        <v>2876</v>
      </c>
      <c r="I113" s="44" t="s">
        <v>806</v>
      </c>
      <c r="J113" s="44" t="s">
        <v>807</v>
      </c>
      <c r="K113" s="44" t="s">
        <v>282</v>
      </c>
      <c r="L113" s="132" t="s">
        <v>183</v>
      </c>
      <c r="M113" s="132" t="s">
        <v>1412</v>
      </c>
      <c r="N113" s="135"/>
      <c r="O113" s="137" t="s">
        <v>1295</v>
      </c>
      <c r="P113"/>
    </row>
    <row r="114" spans="1:16" ht="12.75">
      <c r="A114" s="131" t="s">
        <v>1413</v>
      </c>
      <c r="B114" s="39">
        <v>136</v>
      </c>
      <c r="C114" s="40" t="s">
        <v>2356</v>
      </c>
      <c r="D114" s="37" t="s">
        <v>2268</v>
      </c>
      <c r="E114" s="41" t="s">
        <v>2841</v>
      </c>
      <c r="F114" s="41" t="s">
        <v>359</v>
      </c>
      <c r="G114" s="41" t="s">
        <v>2426</v>
      </c>
      <c r="H114" s="41" t="s">
        <v>360</v>
      </c>
      <c r="I114" s="67" t="s">
        <v>324</v>
      </c>
      <c r="J114" s="67" t="s">
        <v>797</v>
      </c>
      <c r="K114" s="67" t="s">
        <v>798</v>
      </c>
      <c r="L114" s="133" t="s">
        <v>581</v>
      </c>
      <c r="M114" s="133" t="s">
        <v>566</v>
      </c>
      <c r="N114" s="241" t="s">
        <v>2952</v>
      </c>
      <c r="O114" s="138" t="s">
        <v>1374</v>
      </c>
      <c r="P114"/>
    </row>
    <row r="115" spans="1:16" ht="12.75">
      <c r="A115" s="130" t="s">
        <v>1705</v>
      </c>
      <c r="B115" s="42"/>
      <c r="C115" s="43" t="s">
        <v>1973</v>
      </c>
      <c r="D115" s="38" t="s">
        <v>2842</v>
      </c>
      <c r="E115" s="44" t="s">
        <v>2843</v>
      </c>
      <c r="F115" s="44" t="s">
        <v>361</v>
      </c>
      <c r="G115" s="44" t="s">
        <v>2615</v>
      </c>
      <c r="H115" s="44" t="s">
        <v>362</v>
      </c>
      <c r="I115" s="44" t="s">
        <v>799</v>
      </c>
      <c r="J115" s="44" t="s">
        <v>2876</v>
      </c>
      <c r="K115" s="44" t="s">
        <v>382</v>
      </c>
      <c r="L115" s="132" t="s">
        <v>1414</v>
      </c>
      <c r="M115" s="132" t="s">
        <v>1415</v>
      </c>
      <c r="N115" s="135"/>
      <c r="O115" s="137" t="s">
        <v>257</v>
      </c>
      <c r="P115"/>
    </row>
    <row r="116" spans="1:16" ht="12.75">
      <c r="A116" s="131" t="s">
        <v>1305</v>
      </c>
      <c r="B116" s="39">
        <v>112</v>
      </c>
      <c r="C116" s="40" t="s">
        <v>2380</v>
      </c>
      <c r="D116" s="37" t="s">
        <v>2678</v>
      </c>
      <c r="E116" s="41" t="s">
        <v>2679</v>
      </c>
      <c r="F116" s="41" t="s">
        <v>2767</v>
      </c>
      <c r="G116" s="41" t="s">
        <v>217</v>
      </c>
      <c r="H116" s="41" t="s">
        <v>2579</v>
      </c>
      <c r="I116" s="67" t="s">
        <v>133</v>
      </c>
      <c r="J116" s="67" t="s">
        <v>2927</v>
      </c>
      <c r="K116" s="67" t="s">
        <v>594</v>
      </c>
      <c r="L116" s="133" t="s">
        <v>565</v>
      </c>
      <c r="M116" s="133" t="s">
        <v>1026</v>
      </c>
      <c r="N116" s="136" t="s">
        <v>2952</v>
      </c>
      <c r="O116" s="138" t="s">
        <v>1325</v>
      </c>
      <c r="P116"/>
    </row>
    <row r="117" spans="1:16" ht="12.75">
      <c r="A117" s="130" t="s">
        <v>1730</v>
      </c>
      <c r="B117" s="42"/>
      <c r="C117" s="43" t="s">
        <v>1550</v>
      </c>
      <c r="D117" s="38" t="s">
        <v>2800</v>
      </c>
      <c r="E117" s="44" t="s">
        <v>2801</v>
      </c>
      <c r="F117" s="44" t="s">
        <v>211</v>
      </c>
      <c r="G117" s="44" t="s">
        <v>2780</v>
      </c>
      <c r="H117" s="44" t="s">
        <v>347</v>
      </c>
      <c r="I117" s="44" t="s">
        <v>2673</v>
      </c>
      <c r="J117" s="44" t="s">
        <v>319</v>
      </c>
      <c r="K117" s="44" t="s">
        <v>2599</v>
      </c>
      <c r="L117" s="132" t="s">
        <v>1416</v>
      </c>
      <c r="M117" s="132" t="s">
        <v>1417</v>
      </c>
      <c r="N117" s="135"/>
      <c r="O117" s="137" t="s">
        <v>729</v>
      </c>
      <c r="P117"/>
    </row>
    <row r="118" spans="1:16" ht="12.75">
      <c r="A118" s="131" t="s">
        <v>348</v>
      </c>
      <c r="B118" s="39">
        <v>89</v>
      </c>
      <c r="C118" s="40" t="s">
        <v>2358</v>
      </c>
      <c r="D118" s="37" t="s">
        <v>2578</v>
      </c>
      <c r="E118" s="41" t="s">
        <v>2579</v>
      </c>
      <c r="F118" s="41" t="s">
        <v>179</v>
      </c>
      <c r="G118" s="41" t="s">
        <v>2657</v>
      </c>
      <c r="H118" s="41" t="s">
        <v>219</v>
      </c>
      <c r="I118" s="67" t="s">
        <v>171</v>
      </c>
      <c r="J118" s="67" t="s">
        <v>707</v>
      </c>
      <c r="K118" s="67" t="s">
        <v>2292</v>
      </c>
      <c r="L118" s="133" t="s">
        <v>1043</v>
      </c>
      <c r="M118" s="133" t="s">
        <v>1296</v>
      </c>
      <c r="N118" s="136"/>
      <c r="O118" s="138" t="s">
        <v>1297</v>
      </c>
      <c r="P118"/>
    </row>
    <row r="119" spans="1:16" ht="12.75">
      <c r="A119" s="130" t="s">
        <v>1729</v>
      </c>
      <c r="B119" s="42"/>
      <c r="C119" s="43" t="s">
        <v>1879</v>
      </c>
      <c r="D119" s="38" t="s">
        <v>2797</v>
      </c>
      <c r="E119" s="44" t="s">
        <v>2798</v>
      </c>
      <c r="F119" s="44" t="s">
        <v>349</v>
      </c>
      <c r="G119" s="44" t="s">
        <v>350</v>
      </c>
      <c r="H119" s="44" t="s">
        <v>351</v>
      </c>
      <c r="I119" s="44" t="s">
        <v>745</v>
      </c>
      <c r="J119" s="44" t="s">
        <v>800</v>
      </c>
      <c r="K119" s="44" t="s">
        <v>801</v>
      </c>
      <c r="L119" s="132" t="s">
        <v>1418</v>
      </c>
      <c r="M119" s="132" t="s">
        <v>491</v>
      </c>
      <c r="N119" s="135"/>
      <c r="O119" s="137" t="s">
        <v>1298</v>
      </c>
      <c r="P119"/>
    </row>
    <row r="120" spans="1:16" ht="12.75">
      <c r="A120" s="131" t="s">
        <v>923</v>
      </c>
      <c r="B120" s="39">
        <v>18</v>
      </c>
      <c r="C120" s="40" t="s">
        <v>2271</v>
      </c>
      <c r="D120" s="37" t="s">
        <v>2250</v>
      </c>
      <c r="E120" s="41" t="s">
        <v>2272</v>
      </c>
      <c r="F120" s="41" t="s">
        <v>3026</v>
      </c>
      <c r="G120" s="41" t="s">
        <v>3027</v>
      </c>
      <c r="H120" s="41" t="s">
        <v>3028</v>
      </c>
      <c r="I120" s="67" t="s">
        <v>406</v>
      </c>
      <c r="J120" s="67" t="s">
        <v>560</v>
      </c>
      <c r="K120" s="67" t="s">
        <v>561</v>
      </c>
      <c r="L120" s="133" t="s">
        <v>609</v>
      </c>
      <c r="M120" s="133" t="s">
        <v>1023</v>
      </c>
      <c r="N120" s="136"/>
      <c r="O120" s="138" t="s">
        <v>1024</v>
      </c>
      <c r="P120"/>
    </row>
    <row r="121" spans="1:16" ht="12.75">
      <c r="A121" s="130" t="s">
        <v>1731</v>
      </c>
      <c r="B121" s="42"/>
      <c r="C121" s="43" t="s">
        <v>1483</v>
      </c>
      <c r="D121" s="38" t="s">
        <v>2812</v>
      </c>
      <c r="E121" s="44" t="s">
        <v>2848</v>
      </c>
      <c r="F121" s="44" t="s">
        <v>387</v>
      </c>
      <c r="G121" s="44" t="s">
        <v>388</v>
      </c>
      <c r="H121" s="44" t="s">
        <v>389</v>
      </c>
      <c r="I121" s="44" t="s">
        <v>818</v>
      </c>
      <c r="J121" s="44" t="s">
        <v>819</v>
      </c>
      <c r="K121" s="44" t="s">
        <v>820</v>
      </c>
      <c r="L121" s="132" t="s">
        <v>2557</v>
      </c>
      <c r="M121" s="132" t="s">
        <v>2456</v>
      </c>
      <c r="N121" s="135"/>
      <c r="O121" s="137" t="s">
        <v>1025</v>
      </c>
      <c r="P121"/>
    </row>
    <row r="122" spans="1:16" ht="12.75">
      <c r="A122" s="131" t="s">
        <v>355</v>
      </c>
      <c r="B122" s="39">
        <v>16</v>
      </c>
      <c r="C122" s="40" t="s">
        <v>2264</v>
      </c>
      <c r="D122" s="37" t="s">
        <v>2265</v>
      </c>
      <c r="E122" s="41" t="s">
        <v>2266</v>
      </c>
      <c r="F122" s="41" t="s">
        <v>3029</v>
      </c>
      <c r="G122" s="41" t="s">
        <v>2560</v>
      </c>
      <c r="H122" s="41" t="s">
        <v>3030</v>
      </c>
      <c r="I122" s="67" t="s">
        <v>275</v>
      </c>
      <c r="J122" s="67" t="s">
        <v>2927</v>
      </c>
      <c r="K122" s="67" t="s">
        <v>559</v>
      </c>
      <c r="L122" s="133" t="s">
        <v>797</v>
      </c>
      <c r="M122" s="133" t="s">
        <v>1026</v>
      </c>
      <c r="N122" s="136"/>
      <c r="O122" s="138" t="s">
        <v>1027</v>
      </c>
      <c r="P122"/>
    </row>
    <row r="123" spans="1:16" ht="12.75">
      <c r="A123" s="130" t="s">
        <v>1731</v>
      </c>
      <c r="B123" s="42"/>
      <c r="C123" s="43" t="s">
        <v>1869</v>
      </c>
      <c r="D123" s="38" t="s">
        <v>2844</v>
      </c>
      <c r="E123" s="44" t="s">
        <v>2845</v>
      </c>
      <c r="F123" s="44" t="s">
        <v>395</v>
      </c>
      <c r="G123" s="44" t="s">
        <v>396</v>
      </c>
      <c r="H123" s="44" t="s">
        <v>2688</v>
      </c>
      <c r="I123" s="44" t="s">
        <v>2701</v>
      </c>
      <c r="J123" s="44" t="s">
        <v>231</v>
      </c>
      <c r="K123" s="44" t="s">
        <v>816</v>
      </c>
      <c r="L123" s="132" t="s">
        <v>175</v>
      </c>
      <c r="M123" s="132" t="s">
        <v>2644</v>
      </c>
      <c r="N123" s="135"/>
      <c r="O123" s="137" t="s">
        <v>1028</v>
      </c>
      <c r="P123"/>
    </row>
    <row r="124" spans="1:16" ht="12.75">
      <c r="A124" s="131" t="s">
        <v>2799</v>
      </c>
      <c r="B124" s="39">
        <v>26</v>
      </c>
      <c r="C124" s="40" t="s">
        <v>2252</v>
      </c>
      <c r="D124" s="37" t="s">
        <v>2253</v>
      </c>
      <c r="E124" s="41" t="s">
        <v>2254</v>
      </c>
      <c r="F124" s="41" t="s">
        <v>3021</v>
      </c>
      <c r="G124" s="41" t="s">
        <v>2960</v>
      </c>
      <c r="H124" s="41" t="s">
        <v>3022</v>
      </c>
      <c r="I124" s="67" t="s">
        <v>606</v>
      </c>
      <c r="J124" s="67" t="s">
        <v>607</v>
      </c>
      <c r="K124" s="67" t="s">
        <v>608</v>
      </c>
      <c r="L124" s="133" t="s">
        <v>1029</v>
      </c>
      <c r="M124" s="133" t="s">
        <v>2904</v>
      </c>
      <c r="N124" s="136"/>
      <c r="O124" s="138" t="s">
        <v>1030</v>
      </c>
      <c r="P124"/>
    </row>
    <row r="125" spans="1:16" ht="12.75">
      <c r="A125" s="130" t="s">
        <v>1731</v>
      </c>
      <c r="B125" s="42"/>
      <c r="C125" s="43" t="s">
        <v>1896</v>
      </c>
      <c r="D125" s="38" t="s">
        <v>2823</v>
      </c>
      <c r="E125" s="44" t="s">
        <v>2824</v>
      </c>
      <c r="F125" s="44" t="s">
        <v>384</v>
      </c>
      <c r="G125" s="44" t="s">
        <v>2839</v>
      </c>
      <c r="H125" s="44" t="s">
        <v>2696</v>
      </c>
      <c r="I125" s="44" t="s">
        <v>817</v>
      </c>
      <c r="J125" s="44" t="s">
        <v>229</v>
      </c>
      <c r="K125" s="44" t="s">
        <v>782</v>
      </c>
      <c r="L125" s="132" t="s">
        <v>2593</v>
      </c>
      <c r="M125" s="132" t="s">
        <v>1419</v>
      </c>
      <c r="N125" s="135"/>
      <c r="O125" s="137" t="s">
        <v>1031</v>
      </c>
      <c r="P125"/>
    </row>
    <row r="126" spans="1:16" ht="12.75">
      <c r="A126" s="131" t="s">
        <v>924</v>
      </c>
      <c r="B126" s="39">
        <v>29</v>
      </c>
      <c r="C126" s="40" t="s">
        <v>2228</v>
      </c>
      <c r="D126" s="37" t="s">
        <v>2229</v>
      </c>
      <c r="E126" s="41" t="s">
        <v>2230</v>
      </c>
      <c r="F126" s="41" t="s">
        <v>2626</v>
      </c>
      <c r="G126" s="41" t="s">
        <v>3005</v>
      </c>
      <c r="H126" s="41" t="s">
        <v>3006</v>
      </c>
      <c r="I126" s="67" t="s">
        <v>2563</v>
      </c>
      <c r="J126" s="67" t="s">
        <v>610</v>
      </c>
      <c r="K126" s="67" t="s">
        <v>611</v>
      </c>
      <c r="L126" s="133" t="s">
        <v>562</v>
      </c>
      <c r="M126" s="133" t="s">
        <v>2726</v>
      </c>
      <c r="N126" s="136" t="s">
        <v>242</v>
      </c>
      <c r="O126" s="138" t="s">
        <v>1032</v>
      </c>
      <c r="P126"/>
    </row>
    <row r="127" spans="1:16" ht="12.75">
      <c r="A127" s="130" t="s">
        <v>1731</v>
      </c>
      <c r="B127" s="42"/>
      <c r="C127" s="43" t="s">
        <v>1869</v>
      </c>
      <c r="D127" s="38" t="s">
        <v>2659</v>
      </c>
      <c r="E127" s="44" t="s">
        <v>2778</v>
      </c>
      <c r="F127" s="44" t="s">
        <v>322</v>
      </c>
      <c r="G127" s="44" t="s">
        <v>2554</v>
      </c>
      <c r="H127" s="44" t="s">
        <v>287</v>
      </c>
      <c r="I127" s="44" t="s">
        <v>823</v>
      </c>
      <c r="J127" s="44" t="s">
        <v>2583</v>
      </c>
      <c r="K127" s="44" t="s">
        <v>824</v>
      </c>
      <c r="L127" s="132" t="s">
        <v>337</v>
      </c>
      <c r="M127" s="132" t="s">
        <v>1093</v>
      </c>
      <c r="N127" s="135"/>
      <c r="O127" s="137" t="s">
        <v>1033</v>
      </c>
      <c r="P127"/>
    </row>
    <row r="128" spans="1:16" ht="12.75">
      <c r="A128" s="131" t="s">
        <v>2642</v>
      </c>
      <c r="B128" s="39">
        <v>20</v>
      </c>
      <c r="C128" s="40" t="s">
        <v>2273</v>
      </c>
      <c r="D128" s="37" t="s">
        <v>2274</v>
      </c>
      <c r="E128" s="41" t="s">
        <v>2275</v>
      </c>
      <c r="F128" s="41" t="s">
        <v>3024</v>
      </c>
      <c r="G128" s="41" t="s">
        <v>2483</v>
      </c>
      <c r="H128" s="41" t="s">
        <v>2958</v>
      </c>
      <c r="I128" s="67" t="s">
        <v>2466</v>
      </c>
      <c r="J128" s="67" t="s">
        <v>558</v>
      </c>
      <c r="K128" s="67" t="s">
        <v>3029</v>
      </c>
      <c r="L128" s="133" t="s">
        <v>704</v>
      </c>
      <c r="M128" s="133" t="s">
        <v>1034</v>
      </c>
      <c r="N128" s="136" t="s">
        <v>616</v>
      </c>
      <c r="O128" s="138" t="s">
        <v>1035</v>
      </c>
      <c r="P128"/>
    </row>
    <row r="129" spans="1:16" ht="12.75">
      <c r="A129" s="130" t="s">
        <v>1731</v>
      </c>
      <c r="B129" s="42"/>
      <c r="C129" s="43" t="s">
        <v>1869</v>
      </c>
      <c r="D129" s="38" t="s">
        <v>2849</v>
      </c>
      <c r="E129" s="44" t="s">
        <v>2850</v>
      </c>
      <c r="F129" s="44" t="s">
        <v>385</v>
      </c>
      <c r="G129" s="44" t="s">
        <v>2659</v>
      </c>
      <c r="H129" s="44" t="s">
        <v>386</v>
      </c>
      <c r="I129" s="44" t="s">
        <v>2792</v>
      </c>
      <c r="J129" s="44" t="s">
        <v>218</v>
      </c>
      <c r="K129" s="44" t="s">
        <v>808</v>
      </c>
      <c r="L129" s="132" t="s">
        <v>2548</v>
      </c>
      <c r="M129" s="132" t="s">
        <v>2624</v>
      </c>
      <c r="N129" s="135"/>
      <c r="O129" s="137" t="s">
        <v>1036</v>
      </c>
      <c r="P129"/>
    </row>
    <row r="130" spans="1:16" ht="12.75">
      <c r="A130" s="131" t="s">
        <v>2595</v>
      </c>
      <c r="B130" s="39">
        <v>99</v>
      </c>
      <c r="C130" s="40" t="s">
        <v>2367</v>
      </c>
      <c r="D130" s="37" t="s">
        <v>2636</v>
      </c>
      <c r="E130" s="41" t="s">
        <v>2227</v>
      </c>
      <c r="F130" s="41" t="s">
        <v>227</v>
      </c>
      <c r="G130" s="41" t="s">
        <v>228</v>
      </c>
      <c r="H130" s="41" t="s">
        <v>2241</v>
      </c>
      <c r="I130" s="67" t="s">
        <v>223</v>
      </c>
      <c r="J130" s="67" t="s">
        <v>715</v>
      </c>
      <c r="K130" s="67" t="s">
        <v>716</v>
      </c>
      <c r="L130" s="133" t="s">
        <v>1299</v>
      </c>
      <c r="M130" s="133" t="s">
        <v>2732</v>
      </c>
      <c r="N130" s="136"/>
      <c r="O130" s="138" t="s">
        <v>1300</v>
      </c>
      <c r="P130"/>
    </row>
    <row r="131" spans="1:16" ht="12.75">
      <c r="A131" s="130" t="s">
        <v>1707</v>
      </c>
      <c r="B131" s="42"/>
      <c r="C131" s="43" t="s">
        <v>1911</v>
      </c>
      <c r="D131" s="38" t="s">
        <v>2811</v>
      </c>
      <c r="E131" s="44" t="s">
        <v>2773</v>
      </c>
      <c r="F131" s="44" t="s">
        <v>371</v>
      </c>
      <c r="G131" s="44" t="s">
        <v>372</v>
      </c>
      <c r="H131" s="44" t="s">
        <v>373</v>
      </c>
      <c r="I131" s="44" t="s">
        <v>2691</v>
      </c>
      <c r="J131" s="44" t="s">
        <v>2796</v>
      </c>
      <c r="K131" s="44" t="s">
        <v>424</v>
      </c>
      <c r="L131" s="132" t="s">
        <v>1420</v>
      </c>
      <c r="M131" s="132" t="s">
        <v>2645</v>
      </c>
      <c r="N131" s="135"/>
      <c r="O131" s="137" t="s">
        <v>1301</v>
      </c>
      <c r="P131"/>
    </row>
    <row r="132" spans="1:16" ht="12.75">
      <c r="A132" s="131" t="s">
        <v>2953</v>
      </c>
      <c r="B132" s="39">
        <v>90</v>
      </c>
      <c r="C132" s="40" t="s">
        <v>2359</v>
      </c>
      <c r="D132" s="37" t="s">
        <v>2295</v>
      </c>
      <c r="E132" s="41" t="s">
        <v>2556</v>
      </c>
      <c r="F132" s="41" t="s">
        <v>2514</v>
      </c>
      <c r="G132" s="41" t="s">
        <v>209</v>
      </c>
      <c r="H132" s="41" t="s">
        <v>241</v>
      </c>
      <c r="I132" s="67" t="s">
        <v>165</v>
      </c>
      <c r="J132" s="67" t="s">
        <v>724</v>
      </c>
      <c r="K132" s="67" t="s">
        <v>676</v>
      </c>
      <c r="L132" s="133" t="s">
        <v>693</v>
      </c>
      <c r="M132" s="133" t="s">
        <v>1302</v>
      </c>
      <c r="N132" s="136" t="s">
        <v>242</v>
      </c>
      <c r="O132" s="138" t="s">
        <v>1303</v>
      </c>
      <c r="P132"/>
    </row>
    <row r="133" spans="1:16" ht="12.75">
      <c r="A133" s="130" t="s">
        <v>1708</v>
      </c>
      <c r="B133" s="42"/>
      <c r="C133" s="43" t="s">
        <v>1965</v>
      </c>
      <c r="D133" s="38" t="s">
        <v>2676</v>
      </c>
      <c r="E133" s="44" t="s">
        <v>2548</v>
      </c>
      <c r="F133" s="44" t="s">
        <v>2826</v>
      </c>
      <c r="G133" s="44" t="s">
        <v>414</v>
      </c>
      <c r="H133" s="44" t="s">
        <v>415</v>
      </c>
      <c r="I133" s="44" t="s">
        <v>722</v>
      </c>
      <c r="J133" s="44" t="s">
        <v>2688</v>
      </c>
      <c r="K133" s="44" t="s">
        <v>212</v>
      </c>
      <c r="L133" s="132" t="s">
        <v>2582</v>
      </c>
      <c r="M133" s="132" t="s">
        <v>2635</v>
      </c>
      <c r="N133" s="135"/>
      <c r="O133" s="137" t="s">
        <v>1304</v>
      </c>
      <c r="P133"/>
    </row>
    <row r="134" spans="1:16" ht="12.75">
      <c r="A134" s="131" t="s">
        <v>2809</v>
      </c>
      <c r="B134" s="39">
        <v>102</v>
      </c>
      <c r="C134" s="40" t="s">
        <v>2370</v>
      </c>
      <c r="D134" s="37" t="s">
        <v>2639</v>
      </c>
      <c r="E134" s="41" t="s">
        <v>2640</v>
      </c>
      <c r="F134" s="41" t="s">
        <v>2236</v>
      </c>
      <c r="G134" s="41" t="s">
        <v>226</v>
      </c>
      <c r="H134" s="41" t="s">
        <v>2649</v>
      </c>
      <c r="I134" s="67" t="s">
        <v>152</v>
      </c>
      <c r="J134" s="67" t="s">
        <v>713</v>
      </c>
      <c r="K134" s="67" t="s">
        <v>714</v>
      </c>
      <c r="L134" s="133" t="s">
        <v>735</v>
      </c>
      <c r="M134" s="133" t="s">
        <v>1018</v>
      </c>
      <c r="N134" s="136" t="s">
        <v>2952</v>
      </c>
      <c r="O134" s="138" t="s">
        <v>1306</v>
      </c>
      <c r="P134"/>
    </row>
    <row r="135" spans="1:16" ht="12.75">
      <c r="A135" s="130" t="s">
        <v>1730</v>
      </c>
      <c r="B135" s="42"/>
      <c r="C135" s="43" t="s">
        <v>1553</v>
      </c>
      <c r="D135" s="38" t="s">
        <v>2821</v>
      </c>
      <c r="E135" s="44" t="s">
        <v>2822</v>
      </c>
      <c r="F135" s="44" t="s">
        <v>250</v>
      </c>
      <c r="G135" s="44" t="s">
        <v>2690</v>
      </c>
      <c r="H135" s="44" t="s">
        <v>369</v>
      </c>
      <c r="I135" s="44" t="s">
        <v>703</v>
      </c>
      <c r="J135" s="44" t="s">
        <v>368</v>
      </c>
      <c r="K135" s="44" t="s">
        <v>742</v>
      </c>
      <c r="L135" s="132" t="s">
        <v>1422</v>
      </c>
      <c r="M135" s="132" t="s">
        <v>254</v>
      </c>
      <c r="N135" s="135"/>
      <c r="O135" s="137" t="s">
        <v>1307</v>
      </c>
      <c r="P135"/>
    </row>
    <row r="136" spans="1:16" ht="12.75">
      <c r="A136" s="131" t="s">
        <v>18</v>
      </c>
      <c r="B136" s="39">
        <v>21</v>
      </c>
      <c r="C136" s="40" t="s">
        <v>2255</v>
      </c>
      <c r="D136" s="37" t="s">
        <v>2256</v>
      </c>
      <c r="E136" s="41" t="s">
        <v>2257</v>
      </c>
      <c r="F136" s="41" t="s">
        <v>3031</v>
      </c>
      <c r="G136" s="41" t="s">
        <v>3032</v>
      </c>
      <c r="H136" s="41" t="s">
        <v>2432</v>
      </c>
      <c r="I136" s="67" t="s">
        <v>2446</v>
      </c>
      <c r="J136" s="67" t="s">
        <v>562</v>
      </c>
      <c r="K136" s="67" t="s">
        <v>563</v>
      </c>
      <c r="L136" s="133" t="s">
        <v>1037</v>
      </c>
      <c r="M136" s="133" t="s">
        <v>760</v>
      </c>
      <c r="N136" s="136"/>
      <c r="O136" s="138" t="s">
        <v>1038</v>
      </c>
      <c r="P136"/>
    </row>
    <row r="137" spans="1:16" ht="12.75">
      <c r="A137" s="130" t="s">
        <v>1731</v>
      </c>
      <c r="B137" s="42"/>
      <c r="C137" s="43" t="s">
        <v>1871</v>
      </c>
      <c r="D137" s="38" t="s">
        <v>2825</v>
      </c>
      <c r="E137" s="44" t="s">
        <v>2826</v>
      </c>
      <c r="F137" s="44" t="s">
        <v>402</v>
      </c>
      <c r="G137" s="44" t="s">
        <v>403</v>
      </c>
      <c r="H137" s="44" t="s">
        <v>2684</v>
      </c>
      <c r="I137" s="44" t="s">
        <v>738</v>
      </c>
      <c r="J137" s="44" t="s">
        <v>199</v>
      </c>
      <c r="K137" s="44" t="s">
        <v>253</v>
      </c>
      <c r="L137" s="132" t="s">
        <v>1423</v>
      </c>
      <c r="M137" s="132" t="s">
        <v>2647</v>
      </c>
      <c r="N137" s="135"/>
      <c r="O137" s="137" t="s">
        <v>1039</v>
      </c>
      <c r="P137"/>
    </row>
    <row r="138" spans="1:16" ht="12.75">
      <c r="A138" s="131" t="s">
        <v>554</v>
      </c>
      <c r="B138" s="39">
        <v>91</v>
      </c>
      <c r="C138" s="40" t="s">
        <v>2360</v>
      </c>
      <c r="D138" s="37" t="s">
        <v>2664</v>
      </c>
      <c r="E138" s="41" t="s">
        <v>2665</v>
      </c>
      <c r="F138" s="41" t="s">
        <v>120</v>
      </c>
      <c r="G138" s="41" t="s">
        <v>236</v>
      </c>
      <c r="H138" s="41" t="s">
        <v>2561</v>
      </c>
      <c r="I138" s="67" t="s">
        <v>2560</v>
      </c>
      <c r="J138" s="67" t="s">
        <v>725</v>
      </c>
      <c r="K138" s="67" t="s">
        <v>686</v>
      </c>
      <c r="L138" s="133" t="s">
        <v>707</v>
      </c>
      <c r="M138" s="133" t="s">
        <v>620</v>
      </c>
      <c r="N138" s="240" t="s">
        <v>2666</v>
      </c>
      <c r="O138" s="138" t="s">
        <v>1308</v>
      </c>
      <c r="P138"/>
    </row>
    <row r="139" spans="1:16" ht="12.75">
      <c r="A139" s="130" t="s">
        <v>1707</v>
      </c>
      <c r="B139" s="42"/>
      <c r="C139" s="43" t="s">
        <v>1911</v>
      </c>
      <c r="D139" s="38" t="s">
        <v>2590</v>
      </c>
      <c r="E139" s="44" t="s">
        <v>2677</v>
      </c>
      <c r="F139" s="44" t="s">
        <v>2546</v>
      </c>
      <c r="G139" s="44" t="s">
        <v>2592</v>
      </c>
      <c r="H139" s="44" t="s">
        <v>401</v>
      </c>
      <c r="I139" s="44" t="s">
        <v>825</v>
      </c>
      <c r="J139" s="44" t="s">
        <v>2587</v>
      </c>
      <c r="K139" s="44" t="s">
        <v>826</v>
      </c>
      <c r="L139" s="132" t="s">
        <v>1424</v>
      </c>
      <c r="M139" s="132" t="s">
        <v>2591</v>
      </c>
      <c r="N139" s="135"/>
      <c r="O139" s="137" t="s">
        <v>1309</v>
      </c>
      <c r="P139"/>
    </row>
    <row r="140" spans="1:16" ht="12.75">
      <c r="A140" s="131" t="s">
        <v>2692</v>
      </c>
      <c r="B140" s="39">
        <v>117</v>
      </c>
      <c r="C140" s="40" t="s">
        <v>2385</v>
      </c>
      <c r="D140" s="37" t="s">
        <v>2693</v>
      </c>
      <c r="E140" s="41" t="s">
        <v>2579</v>
      </c>
      <c r="F140" s="41" t="s">
        <v>2243</v>
      </c>
      <c r="G140" s="41" t="s">
        <v>2284</v>
      </c>
      <c r="H140" s="41" t="s">
        <v>390</v>
      </c>
      <c r="I140" s="67" t="s">
        <v>169</v>
      </c>
      <c r="J140" s="67" t="s">
        <v>724</v>
      </c>
      <c r="K140" s="67" t="s">
        <v>686</v>
      </c>
      <c r="L140" s="133" t="s">
        <v>1040</v>
      </c>
      <c r="M140" s="133" t="s">
        <v>967</v>
      </c>
      <c r="N140" s="136" t="s">
        <v>2952</v>
      </c>
      <c r="O140" s="138" t="s">
        <v>1473</v>
      </c>
      <c r="P140"/>
    </row>
    <row r="141" spans="1:16" ht="12.75">
      <c r="A141" s="130" t="s">
        <v>1708</v>
      </c>
      <c r="B141" s="42"/>
      <c r="C141" s="43" t="s">
        <v>1932</v>
      </c>
      <c r="D141" s="38" t="s">
        <v>2837</v>
      </c>
      <c r="E141" s="44" t="s">
        <v>2696</v>
      </c>
      <c r="F141" s="44" t="s">
        <v>391</v>
      </c>
      <c r="G141" s="44" t="s">
        <v>392</v>
      </c>
      <c r="H141" s="44" t="s">
        <v>393</v>
      </c>
      <c r="I141" s="44" t="s">
        <v>815</v>
      </c>
      <c r="J141" s="44" t="s">
        <v>2688</v>
      </c>
      <c r="K141" s="44" t="s">
        <v>2784</v>
      </c>
      <c r="L141" s="132" t="s">
        <v>1421</v>
      </c>
      <c r="M141" s="132" t="s">
        <v>2812</v>
      </c>
      <c r="N141" s="135"/>
      <c r="O141" s="137" t="s">
        <v>1474</v>
      </c>
      <c r="P141"/>
    </row>
    <row r="142" spans="1:16" ht="12.75">
      <c r="A142" s="131" t="s">
        <v>19</v>
      </c>
      <c r="B142" s="39">
        <v>49</v>
      </c>
      <c r="C142" s="40" t="s">
        <v>2318</v>
      </c>
      <c r="D142" s="37" t="s">
        <v>2451</v>
      </c>
      <c r="E142" s="41" t="s">
        <v>2452</v>
      </c>
      <c r="F142" s="41" t="s">
        <v>2626</v>
      </c>
      <c r="G142" s="41" t="s">
        <v>184</v>
      </c>
      <c r="H142" s="41" t="s">
        <v>2254</v>
      </c>
      <c r="I142" s="67" t="s">
        <v>2210</v>
      </c>
      <c r="J142" s="67" t="s">
        <v>655</v>
      </c>
      <c r="K142" s="67" t="s">
        <v>656</v>
      </c>
      <c r="L142" s="133" t="s">
        <v>1040</v>
      </c>
      <c r="M142" s="133" t="s">
        <v>811</v>
      </c>
      <c r="N142" s="136"/>
      <c r="O142" s="138" t="s">
        <v>1041</v>
      </c>
      <c r="P142"/>
    </row>
    <row r="143" spans="1:16" ht="12.75">
      <c r="A143" s="130" t="s">
        <v>1705</v>
      </c>
      <c r="B143" s="42"/>
      <c r="C143" s="43" t="s">
        <v>1896</v>
      </c>
      <c r="D143" s="38" t="s">
        <v>2854</v>
      </c>
      <c r="E143" s="44" t="s">
        <v>2855</v>
      </c>
      <c r="F143" s="44" t="s">
        <v>397</v>
      </c>
      <c r="G143" s="44" t="s">
        <v>310</v>
      </c>
      <c r="H143" s="44" t="s">
        <v>398</v>
      </c>
      <c r="I143" s="44" t="s">
        <v>827</v>
      </c>
      <c r="J143" s="44" t="s">
        <v>828</v>
      </c>
      <c r="K143" s="44" t="s">
        <v>829</v>
      </c>
      <c r="L143" s="132" t="s">
        <v>1349</v>
      </c>
      <c r="M143" s="132" t="s">
        <v>1425</v>
      </c>
      <c r="N143" s="135"/>
      <c r="O143" s="137" t="s">
        <v>1042</v>
      </c>
      <c r="P143"/>
    </row>
    <row r="144" spans="1:16" ht="12.75">
      <c r="A144" s="131" t="s">
        <v>1475</v>
      </c>
      <c r="B144" s="39">
        <v>142</v>
      </c>
      <c r="C144" s="40" t="s">
        <v>2325</v>
      </c>
      <c r="D144" s="37" t="s">
        <v>2806</v>
      </c>
      <c r="E144" s="41" t="s">
        <v>2807</v>
      </c>
      <c r="F144" s="41" t="s">
        <v>3000</v>
      </c>
      <c r="G144" s="41" t="s">
        <v>2226</v>
      </c>
      <c r="H144" s="41" t="s">
        <v>379</v>
      </c>
      <c r="I144" s="67" t="s">
        <v>2418</v>
      </c>
      <c r="J144" s="67" t="s">
        <v>707</v>
      </c>
      <c r="K144" s="67" t="s">
        <v>811</v>
      </c>
      <c r="L144" s="133" t="s">
        <v>1378</v>
      </c>
      <c r="M144" s="133" t="s">
        <v>1296</v>
      </c>
      <c r="N144" s="136" t="s">
        <v>2952</v>
      </c>
      <c r="O144" s="138" t="s">
        <v>1379</v>
      </c>
      <c r="P144"/>
    </row>
    <row r="145" spans="1:16" ht="12.75">
      <c r="A145" s="130" t="s">
        <v>1705</v>
      </c>
      <c r="B145" s="42"/>
      <c r="C145" s="43" t="s">
        <v>1558</v>
      </c>
      <c r="D145" s="38" t="s">
        <v>2808</v>
      </c>
      <c r="E145" s="44" t="s">
        <v>2687</v>
      </c>
      <c r="F145" s="44" t="s">
        <v>380</v>
      </c>
      <c r="G145" s="44" t="s">
        <v>381</v>
      </c>
      <c r="H145" s="44" t="s">
        <v>382</v>
      </c>
      <c r="I145" s="44" t="s">
        <v>812</v>
      </c>
      <c r="J145" s="44" t="s">
        <v>813</v>
      </c>
      <c r="K145" s="44" t="s">
        <v>814</v>
      </c>
      <c r="L145" s="132" t="s">
        <v>1426</v>
      </c>
      <c r="M145" s="132" t="s">
        <v>909</v>
      </c>
      <c r="N145" s="135"/>
      <c r="O145" s="137" t="s">
        <v>1380</v>
      </c>
      <c r="P145"/>
    </row>
    <row r="146" spans="1:16" ht="12.75">
      <c r="A146" s="131" t="s">
        <v>20</v>
      </c>
      <c r="B146" s="39">
        <v>94</v>
      </c>
      <c r="C146" s="40" t="s">
        <v>2363</v>
      </c>
      <c r="D146" s="37" t="s">
        <v>2630</v>
      </c>
      <c r="E146" s="41" t="s">
        <v>2631</v>
      </c>
      <c r="F146" s="41" t="s">
        <v>214</v>
      </c>
      <c r="G146" s="41" t="s">
        <v>215</v>
      </c>
      <c r="H146" s="41" t="s">
        <v>216</v>
      </c>
      <c r="I146" s="67" t="s">
        <v>717</v>
      </c>
      <c r="J146" s="67" t="s">
        <v>718</v>
      </c>
      <c r="K146" s="67" t="s">
        <v>496</v>
      </c>
      <c r="L146" s="133" t="s">
        <v>572</v>
      </c>
      <c r="M146" s="133" t="s">
        <v>728</v>
      </c>
      <c r="N146" s="136" t="s">
        <v>2952</v>
      </c>
      <c r="O146" s="138" t="s">
        <v>1476</v>
      </c>
      <c r="P146"/>
    </row>
    <row r="147" spans="1:16" ht="12.75">
      <c r="A147" s="130" t="s">
        <v>1707</v>
      </c>
      <c r="B147" s="42"/>
      <c r="C147" s="43" t="s">
        <v>1557</v>
      </c>
      <c r="D147" s="38" t="s">
        <v>2655</v>
      </c>
      <c r="E147" s="44" t="s">
        <v>2785</v>
      </c>
      <c r="F147" s="44" t="s">
        <v>2854</v>
      </c>
      <c r="G147" s="44" t="s">
        <v>345</v>
      </c>
      <c r="H147" s="44" t="s">
        <v>346</v>
      </c>
      <c r="I147" s="44" t="s">
        <v>372</v>
      </c>
      <c r="J147" s="44" t="s">
        <v>2725</v>
      </c>
      <c r="K147" s="44" t="s">
        <v>519</v>
      </c>
      <c r="L147" s="132" t="s">
        <v>232</v>
      </c>
      <c r="M147" s="132" t="s">
        <v>2831</v>
      </c>
      <c r="N147" s="135"/>
      <c r="O147" s="137" t="s">
        <v>1477</v>
      </c>
      <c r="P147"/>
    </row>
    <row r="148" spans="1:16" ht="12.75">
      <c r="A148" s="131" t="s">
        <v>21</v>
      </c>
      <c r="B148" s="39">
        <v>88</v>
      </c>
      <c r="C148" s="40" t="s">
        <v>2357</v>
      </c>
      <c r="D148" s="37" t="s">
        <v>2560</v>
      </c>
      <c r="E148" s="41" t="s">
        <v>2561</v>
      </c>
      <c r="F148" s="41" t="s">
        <v>185</v>
      </c>
      <c r="G148" s="41" t="s">
        <v>189</v>
      </c>
      <c r="H148" s="41" t="s">
        <v>190</v>
      </c>
      <c r="I148" s="67" t="s">
        <v>643</v>
      </c>
      <c r="J148" s="67" t="s">
        <v>687</v>
      </c>
      <c r="K148" s="67" t="s">
        <v>688</v>
      </c>
      <c r="L148" s="133" t="s">
        <v>1094</v>
      </c>
      <c r="M148" s="133" t="s">
        <v>2975</v>
      </c>
      <c r="N148" s="136"/>
      <c r="O148" s="138" t="s">
        <v>1095</v>
      </c>
      <c r="P148"/>
    </row>
    <row r="149" spans="1:16" ht="12.75">
      <c r="A149" s="130" t="s">
        <v>1730</v>
      </c>
      <c r="B149" s="42"/>
      <c r="C149" s="43" t="s">
        <v>1550</v>
      </c>
      <c r="D149" s="38" t="s">
        <v>2633</v>
      </c>
      <c r="E149" s="44" t="s">
        <v>2770</v>
      </c>
      <c r="F149" s="44" t="s">
        <v>2813</v>
      </c>
      <c r="G149" s="44" t="s">
        <v>316</v>
      </c>
      <c r="H149" s="44" t="s">
        <v>2562</v>
      </c>
      <c r="I149" s="44" t="s">
        <v>2637</v>
      </c>
      <c r="J149" s="44" t="s">
        <v>191</v>
      </c>
      <c r="K149" s="44" t="s">
        <v>2553</v>
      </c>
      <c r="L149" s="132" t="s">
        <v>2829</v>
      </c>
      <c r="M149" s="132" t="s">
        <v>1391</v>
      </c>
      <c r="N149" s="135"/>
      <c r="O149" s="137" t="s">
        <v>1096</v>
      </c>
      <c r="P149"/>
    </row>
    <row r="150" spans="1:16" ht="12.75">
      <c r="A150" s="131" t="s">
        <v>22</v>
      </c>
      <c r="B150" s="39">
        <v>9</v>
      </c>
      <c r="C150" s="40" t="s">
        <v>2283</v>
      </c>
      <c r="D150" s="37" t="s">
        <v>2284</v>
      </c>
      <c r="E150" s="41" t="s">
        <v>2285</v>
      </c>
      <c r="F150" s="41" t="s">
        <v>2956</v>
      </c>
      <c r="G150" s="41" t="s">
        <v>2957</v>
      </c>
      <c r="H150" s="41" t="s">
        <v>2958</v>
      </c>
      <c r="I150" s="67" t="s">
        <v>2223</v>
      </c>
      <c r="J150" s="67" t="s">
        <v>565</v>
      </c>
      <c r="K150" s="67" t="s">
        <v>566</v>
      </c>
      <c r="L150" s="133" t="s">
        <v>1043</v>
      </c>
      <c r="M150" s="133" t="s">
        <v>2292</v>
      </c>
      <c r="N150" s="136" t="s">
        <v>2952</v>
      </c>
      <c r="O150" s="138" t="s">
        <v>0</v>
      </c>
      <c r="P150"/>
    </row>
    <row r="151" spans="1:16" ht="12.75">
      <c r="A151" s="130" t="s">
        <v>1731</v>
      </c>
      <c r="B151" s="42"/>
      <c r="C151" s="43" t="s">
        <v>1869</v>
      </c>
      <c r="D151" s="38" t="s">
        <v>2862</v>
      </c>
      <c r="E151" s="44" t="s">
        <v>2863</v>
      </c>
      <c r="F151" s="44" t="s">
        <v>404</v>
      </c>
      <c r="G151" s="44" t="s">
        <v>405</v>
      </c>
      <c r="H151" s="44" t="s">
        <v>386</v>
      </c>
      <c r="I151" s="44" t="s">
        <v>833</v>
      </c>
      <c r="J151" s="44" t="s">
        <v>834</v>
      </c>
      <c r="K151" s="44" t="s">
        <v>388</v>
      </c>
      <c r="L151" s="132" t="s">
        <v>2656</v>
      </c>
      <c r="M151" s="132" t="s">
        <v>1377</v>
      </c>
      <c r="N151" s="135"/>
      <c r="O151" s="137" t="s">
        <v>1</v>
      </c>
      <c r="P151"/>
    </row>
    <row r="152" spans="1:16" ht="12.75">
      <c r="A152" s="131" t="s">
        <v>23</v>
      </c>
      <c r="B152" s="39">
        <v>96</v>
      </c>
      <c r="C152" s="40" t="s">
        <v>2289</v>
      </c>
      <c r="D152" s="37" t="s">
        <v>2657</v>
      </c>
      <c r="E152" s="41" t="s">
        <v>2658</v>
      </c>
      <c r="F152" s="41" t="s">
        <v>220</v>
      </c>
      <c r="G152" s="41" t="s">
        <v>2470</v>
      </c>
      <c r="H152" s="41" t="s">
        <v>221</v>
      </c>
      <c r="I152" s="67" t="s">
        <v>2984</v>
      </c>
      <c r="J152" s="67" t="s">
        <v>704</v>
      </c>
      <c r="K152" s="67" t="s">
        <v>2710</v>
      </c>
      <c r="L152" s="133" t="s">
        <v>693</v>
      </c>
      <c r="M152" s="133" t="s">
        <v>1310</v>
      </c>
      <c r="N152" s="136" t="s">
        <v>925</v>
      </c>
      <c r="O152" s="138" t="s">
        <v>1311</v>
      </c>
      <c r="P152"/>
    </row>
    <row r="153" spans="1:16" ht="12.75">
      <c r="A153" s="130" t="s">
        <v>1705</v>
      </c>
      <c r="B153" s="42"/>
      <c r="C153" s="43" t="s">
        <v>1884</v>
      </c>
      <c r="D153" s="38" t="s">
        <v>2876</v>
      </c>
      <c r="E153" s="44" t="s">
        <v>2877</v>
      </c>
      <c r="F153" s="44" t="s">
        <v>147</v>
      </c>
      <c r="G153" s="44" t="s">
        <v>370</v>
      </c>
      <c r="H153" s="44" t="s">
        <v>2816</v>
      </c>
      <c r="I153" s="44" t="s">
        <v>325</v>
      </c>
      <c r="J153" s="44" t="s">
        <v>788</v>
      </c>
      <c r="K153" s="44" t="s">
        <v>2525</v>
      </c>
      <c r="L153" s="132" t="s">
        <v>300</v>
      </c>
      <c r="M153" s="132" t="s">
        <v>1427</v>
      </c>
      <c r="N153" s="135"/>
      <c r="O153" s="137" t="s">
        <v>1312</v>
      </c>
      <c r="P153"/>
    </row>
    <row r="154" spans="1:16" ht="12.75">
      <c r="A154" s="131" t="s">
        <v>24</v>
      </c>
      <c r="B154" s="39">
        <v>82</v>
      </c>
      <c r="C154" s="40" t="s">
        <v>2351</v>
      </c>
      <c r="D154" s="37" t="s">
        <v>2597</v>
      </c>
      <c r="E154" s="41" t="s">
        <v>2598</v>
      </c>
      <c r="F154" s="41" t="s">
        <v>169</v>
      </c>
      <c r="G154" s="41" t="s">
        <v>234</v>
      </c>
      <c r="H154" s="41" t="s">
        <v>235</v>
      </c>
      <c r="I154" s="67" t="s">
        <v>643</v>
      </c>
      <c r="J154" s="67" t="s">
        <v>721</v>
      </c>
      <c r="K154" s="67" t="s">
        <v>2932</v>
      </c>
      <c r="L154" s="133" t="s">
        <v>1097</v>
      </c>
      <c r="M154" s="133" t="s">
        <v>995</v>
      </c>
      <c r="N154" s="136" t="s">
        <v>2952</v>
      </c>
      <c r="O154" s="138" t="s">
        <v>1098</v>
      </c>
      <c r="P154"/>
    </row>
    <row r="155" spans="1:16" ht="12.75">
      <c r="A155" s="130" t="s">
        <v>1708</v>
      </c>
      <c r="B155" s="42"/>
      <c r="C155" s="43" t="s">
        <v>1965</v>
      </c>
      <c r="D155" s="38" t="s">
        <v>2886</v>
      </c>
      <c r="E155" s="44" t="s">
        <v>2887</v>
      </c>
      <c r="F155" s="44" t="s">
        <v>320</v>
      </c>
      <c r="G155" s="44" t="s">
        <v>2708</v>
      </c>
      <c r="H155" s="44" t="s">
        <v>391</v>
      </c>
      <c r="I155" s="44" t="s">
        <v>2676</v>
      </c>
      <c r="J155" s="44" t="s">
        <v>821</v>
      </c>
      <c r="K155" s="44" t="s">
        <v>822</v>
      </c>
      <c r="L155" s="132" t="s">
        <v>2728</v>
      </c>
      <c r="M155" s="132" t="s">
        <v>1340</v>
      </c>
      <c r="N155" s="135"/>
      <c r="O155" s="137" t="s">
        <v>1099</v>
      </c>
      <c r="P155"/>
    </row>
    <row r="156" spans="1:16" ht="12.75">
      <c r="A156" s="131" t="s">
        <v>25</v>
      </c>
      <c r="B156" s="39">
        <v>14</v>
      </c>
      <c r="C156" s="40" t="s">
        <v>2245</v>
      </c>
      <c r="D156" s="37" t="s">
        <v>2246</v>
      </c>
      <c r="E156" s="41" t="s">
        <v>2247</v>
      </c>
      <c r="F156" s="41" t="s">
        <v>3002</v>
      </c>
      <c r="G156" s="41" t="s">
        <v>2534</v>
      </c>
      <c r="H156" s="41" t="s">
        <v>3016</v>
      </c>
      <c r="I156" s="67" t="s">
        <v>555</v>
      </c>
      <c r="J156" s="67" t="s">
        <v>556</v>
      </c>
      <c r="K156" s="67" t="s">
        <v>2964</v>
      </c>
      <c r="L156" s="133" t="s">
        <v>565</v>
      </c>
      <c r="M156" s="133" t="s">
        <v>1044</v>
      </c>
      <c r="N156" s="136"/>
      <c r="O156" s="138" t="s">
        <v>1045</v>
      </c>
      <c r="P156"/>
    </row>
    <row r="157" spans="1:16" ht="12.75">
      <c r="A157" s="130" t="s">
        <v>1731</v>
      </c>
      <c r="B157" s="42"/>
      <c r="C157" s="43" t="s">
        <v>1869</v>
      </c>
      <c r="D157" s="38" t="s">
        <v>2565</v>
      </c>
      <c r="E157" s="44" t="s">
        <v>2702</v>
      </c>
      <c r="F157" s="44" t="s">
        <v>2821</v>
      </c>
      <c r="G157" s="44" t="s">
        <v>246</v>
      </c>
      <c r="H157" s="44" t="s">
        <v>2622</v>
      </c>
      <c r="I157" s="44" t="s">
        <v>148</v>
      </c>
      <c r="J157" s="44" t="s">
        <v>251</v>
      </c>
      <c r="K157" s="44" t="s">
        <v>2609</v>
      </c>
      <c r="L157" s="132" t="s">
        <v>2596</v>
      </c>
      <c r="M157" s="132" t="s">
        <v>896</v>
      </c>
      <c r="N157" s="135"/>
      <c r="O157" s="137" t="s">
        <v>1046</v>
      </c>
      <c r="P157"/>
    </row>
    <row r="158" spans="1:16" ht="12.75">
      <c r="A158" s="131" t="s">
        <v>2698</v>
      </c>
      <c r="B158" s="39">
        <v>116</v>
      </c>
      <c r="C158" s="40" t="s">
        <v>2384</v>
      </c>
      <c r="D158" s="37" t="s">
        <v>2704</v>
      </c>
      <c r="E158" s="41" t="s">
        <v>2705</v>
      </c>
      <c r="F158" s="41" t="s">
        <v>418</v>
      </c>
      <c r="G158" s="41" t="s">
        <v>419</v>
      </c>
      <c r="H158" s="41" t="s">
        <v>2266</v>
      </c>
      <c r="I158" s="67" t="s">
        <v>555</v>
      </c>
      <c r="J158" s="67" t="s">
        <v>840</v>
      </c>
      <c r="K158" s="67" t="s">
        <v>841</v>
      </c>
      <c r="L158" s="133" t="s">
        <v>151</v>
      </c>
      <c r="M158" s="133" t="s">
        <v>948</v>
      </c>
      <c r="N158" s="136"/>
      <c r="O158" s="138" t="s">
        <v>1326</v>
      </c>
      <c r="P158"/>
    </row>
    <row r="159" spans="1:16" ht="12.75">
      <c r="A159" s="130" t="s">
        <v>1730</v>
      </c>
      <c r="B159" s="42"/>
      <c r="C159" s="43" t="s">
        <v>1526</v>
      </c>
      <c r="D159" s="38" t="s">
        <v>2858</v>
      </c>
      <c r="E159" s="44" t="s">
        <v>2859</v>
      </c>
      <c r="F159" s="44" t="s">
        <v>420</v>
      </c>
      <c r="G159" s="44" t="s">
        <v>2837</v>
      </c>
      <c r="H159" s="44" t="s">
        <v>2830</v>
      </c>
      <c r="I159" s="44" t="s">
        <v>842</v>
      </c>
      <c r="J159" s="44" t="s">
        <v>2874</v>
      </c>
      <c r="K159" s="44" t="s">
        <v>843</v>
      </c>
      <c r="L159" s="132" t="s">
        <v>1384</v>
      </c>
      <c r="M159" s="132" t="s">
        <v>2663</v>
      </c>
      <c r="N159" s="135"/>
      <c r="O159" s="137" t="s">
        <v>1327</v>
      </c>
      <c r="P159"/>
    </row>
    <row r="160" spans="1:16" ht="12.75">
      <c r="A160" s="131" t="s">
        <v>2703</v>
      </c>
      <c r="B160" s="39">
        <v>107</v>
      </c>
      <c r="C160" s="40" t="s">
        <v>2375</v>
      </c>
      <c r="D160" s="37" t="s">
        <v>2707</v>
      </c>
      <c r="E160" s="41" t="s">
        <v>2263</v>
      </c>
      <c r="F160" s="41" t="s">
        <v>238</v>
      </c>
      <c r="G160" s="41" t="s">
        <v>2262</v>
      </c>
      <c r="H160" s="41" t="s">
        <v>239</v>
      </c>
      <c r="I160" s="67" t="s">
        <v>734</v>
      </c>
      <c r="J160" s="67" t="s">
        <v>735</v>
      </c>
      <c r="K160" s="67" t="s">
        <v>573</v>
      </c>
      <c r="L160" s="133" t="s">
        <v>1328</v>
      </c>
      <c r="M160" s="133" t="s">
        <v>573</v>
      </c>
      <c r="N160" s="136"/>
      <c r="O160" s="138" t="s">
        <v>1329</v>
      </c>
      <c r="P160"/>
    </row>
    <row r="161" spans="1:16" ht="12.75">
      <c r="A161" s="130" t="s">
        <v>1708</v>
      </c>
      <c r="B161" s="42"/>
      <c r="C161" s="43" t="s">
        <v>1549</v>
      </c>
      <c r="D161" s="38" t="s">
        <v>2868</v>
      </c>
      <c r="E161" s="44" t="s">
        <v>2839</v>
      </c>
      <c r="F161" s="44" t="s">
        <v>411</v>
      </c>
      <c r="G161" s="44" t="s">
        <v>412</v>
      </c>
      <c r="H161" s="44" t="s">
        <v>2728</v>
      </c>
      <c r="I161" s="44" t="s">
        <v>854</v>
      </c>
      <c r="J161" s="44" t="s">
        <v>321</v>
      </c>
      <c r="K161" s="44" t="s">
        <v>2723</v>
      </c>
      <c r="L161" s="132" t="s">
        <v>2812</v>
      </c>
      <c r="M161" s="132" t="s">
        <v>2844</v>
      </c>
      <c r="N161" s="135"/>
      <c r="O161" s="137" t="s">
        <v>1330</v>
      </c>
      <c r="P161"/>
    </row>
    <row r="162" spans="1:16" ht="12.75">
      <c r="A162" s="131" t="s">
        <v>26</v>
      </c>
      <c r="B162" s="39">
        <v>5</v>
      </c>
      <c r="C162" s="40" t="s">
        <v>2289</v>
      </c>
      <c r="D162" s="37" t="s">
        <v>2281</v>
      </c>
      <c r="E162" s="41" t="s">
        <v>2290</v>
      </c>
      <c r="F162" s="41" t="s">
        <v>2962</v>
      </c>
      <c r="G162" s="41" t="s">
        <v>2580</v>
      </c>
      <c r="H162" s="41" t="s">
        <v>2963</v>
      </c>
      <c r="I162" s="67" t="s">
        <v>439</v>
      </c>
      <c r="J162" s="67" t="s">
        <v>574</v>
      </c>
      <c r="K162" s="67" t="s">
        <v>575</v>
      </c>
      <c r="L162" s="133" t="s">
        <v>560</v>
      </c>
      <c r="M162" s="133" t="s">
        <v>596</v>
      </c>
      <c r="N162" s="136" t="s">
        <v>2954</v>
      </c>
      <c r="O162" s="138" t="s">
        <v>2</v>
      </c>
      <c r="P162"/>
    </row>
    <row r="163" spans="1:16" ht="12.75">
      <c r="A163" s="130" t="s">
        <v>1731</v>
      </c>
      <c r="B163" s="42"/>
      <c r="C163" s="43" t="s">
        <v>1869</v>
      </c>
      <c r="D163" s="38" t="s">
        <v>2852</v>
      </c>
      <c r="E163" s="44" t="s">
        <v>2881</v>
      </c>
      <c r="F163" s="44" t="s">
        <v>426</v>
      </c>
      <c r="G163" s="44" t="s">
        <v>427</v>
      </c>
      <c r="H163" s="44" t="s">
        <v>428</v>
      </c>
      <c r="I163" s="44" t="s">
        <v>846</v>
      </c>
      <c r="J163" s="44" t="s">
        <v>846</v>
      </c>
      <c r="K163" s="44" t="s">
        <v>720</v>
      </c>
      <c r="L163" s="132" t="s">
        <v>2653</v>
      </c>
      <c r="M163" s="132" t="s">
        <v>733</v>
      </c>
      <c r="N163" s="135"/>
      <c r="O163" s="137" t="s">
        <v>3</v>
      </c>
      <c r="P163"/>
    </row>
    <row r="164" spans="1:16" ht="12.75">
      <c r="A164" s="131" t="s">
        <v>1382</v>
      </c>
      <c r="B164" s="39">
        <v>30</v>
      </c>
      <c r="C164" s="40" t="s">
        <v>2309</v>
      </c>
      <c r="D164" s="37" t="s">
        <v>2310</v>
      </c>
      <c r="E164" s="41" t="s">
        <v>2311</v>
      </c>
      <c r="F164" s="41" t="s">
        <v>3038</v>
      </c>
      <c r="G164" s="41" t="s">
        <v>2518</v>
      </c>
      <c r="H164" s="41" t="s">
        <v>3039</v>
      </c>
      <c r="I164" s="67" t="s">
        <v>617</v>
      </c>
      <c r="J164" s="67" t="s">
        <v>2921</v>
      </c>
      <c r="K164" s="67" t="s">
        <v>618</v>
      </c>
      <c r="L164" s="133" t="s">
        <v>1047</v>
      </c>
      <c r="M164" s="133" t="s">
        <v>1048</v>
      </c>
      <c r="N164" s="136" t="s">
        <v>2952</v>
      </c>
      <c r="O164" s="138" t="s">
        <v>1049</v>
      </c>
      <c r="P164"/>
    </row>
    <row r="165" spans="1:16" ht="12.75">
      <c r="A165" s="130" t="s">
        <v>1728</v>
      </c>
      <c r="B165" s="42"/>
      <c r="C165" s="43" t="s">
        <v>1871</v>
      </c>
      <c r="D165" s="38" t="s">
        <v>2498</v>
      </c>
      <c r="E165" s="44" t="s">
        <v>2938</v>
      </c>
      <c r="F165" s="44" t="s">
        <v>472</v>
      </c>
      <c r="G165" s="44" t="s">
        <v>2495</v>
      </c>
      <c r="H165" s="44" t="s">
        <v>2641</v>
      </c>
      <c r="I165" s="44" t="s">
        <v>868</v>
      </c>
      <c r="J165" s="44" t="s">
        <v>2695</v>
      </c>
      <c r="K165" s="44" t="s">
        <v>2543</v>
      </c>
      <c r="L165" s="132" t="s">
        <v>2584</v>
      </c>
      <c r="M165" s="132" t="s">
        <v>143</v>
      </c>
      <c r="N165" s="135"/>
      <c r="O165" s="137" t="s">
        <v>1050</v>
      </c>
      <c r="P165"/>
    </row>
    <row r="166" spans="1:16" ht="12.75">
      <c r="A166" s="131" t="s">
        <v>1428</v>
      </c>
      <c r="B166" s="39">
        <v>17</v>
      </c>
      <c r="C166" s="40" t="s">
        <v>2280</v>
      </c>
      <c r="D166" s="37" t="s">
        <v>2281</v>
      </c>
      <c r="E166" s="41" t="s">
        <v>2282</v>
      </c>
      <c r="F166" s="41" t="s">
        <v>3033</v>
      </c>
      <c r="G166" s="41" t="s">
        <v>3034</v>
      </c>
      <c r="H166" s="41" t="s">
        <v>3035</v>
      </c>
      <c r="I166" s="67" t="s">
        <v>3000</v>
      </c>
      <c r="J166" s="67" t="s">
        <v>567</v>
      </c>
      <c r="K166" s="67" t="s">
        <v>568</v>
      </c>
      <c r="L166" s="133" t="s">
        <v>2927</v>
      </c>
      <c r="M166" s="133" t="s">
        <v>1051</v>
      </c>
      <c r="N166" s="136" t="s">
        <v>2955</v>
      </c>
      <c r="O166" s="138" t="s">
        <v>1052</v>
      </c>
      <c r="P166"/>
    </row>
    <row r="167" spans="1:16" ht="12.75">
      <c r="A167" s="130" t="s">
        <v>1731</v>
      </c>
      <c r="B167" s="42"/>
      <c r="C167" s="43" t="s">
        <v>1869</v>
      </c>
      <c r="D167" s="38" t="s">
        <v>2852</v>
      </c>
      <c r="E167" s="44" t="s">
        <v>2853</v>
      </c>
      <c r="F167" s="44" t="s">
        <v>422</v>
      </c>
      <c r="G167" s="44" t="s">
        <v>423</v>
      </c>
      <c r="H167" s="44" t="s">
        <v>424</v>
      </c>
      <c r="I167" s="44" t="s">
        <v>260</v>
      </c>
      <c r="J167" s="44" t="s">
        <v>240</v>
      </c>
      <c r="K167" s="44" t="s">
        <v>836</v>
      </c>
      <c r="L167" s="132" t="s">
        <v>1376</v>
      </c>
      <c r="M167" s="132" t="s">
        <v>648</v>
      </c>
      <c r="N167" s="135"/>
      <c r="O167" s="137" t="s">
        <v>1053</v>
      </c>
      <c r="P167"/>
    </row>
    <row r="168" spans="1:16" ht="12.75">
      <c r="A168" s="131" t="s">
        <v>27</v>
      </c>
      <c r="B168" s="39">
        <v>12</v>
      </c>
      <c r="C168" s="40" t="s">
        <v>2261</v>
      </c>
      <c r="D168" s="37" t="s">
        <v>2262</v>
      </c>
      <c r="E168" s="41" t="s">
        <v>2263</v>
      </c>
      <c r="F168" s="41" t="s">
        <v>2964</v>
      </c>
      <c r="G168" s="41" t="s">
        <v>2253</v>
      </c>
      <c r="H168" s="41" t="s">
        <v>2965</v>
      </c>
      <c r="I168" s="67" t="s">
        <v>3005</v>
      </c>
      <c r="J168" s="67" t="s">
        <v>572</v>
      </c>
      <c r="K168" s="67" t="s">
        <v>573</v>
      </c>
      <c r="L168" s="133" t="s">
        <v>586</v>
      </c>
      <c r="M168" s="133" t="s">
        <v>981</v>
      </c>
      <c r="N168" s="240" t="s">
        <v>2666</v>
      </c>
      <c r="O168" s="138" t="s">
        <v>4</v>
      </c>
      <c r="P168"/>
    </row>
    <row r="169" spans="1:16" ht="12.75">
      <c r="A169" s="130" t="s">
        <v>1731</v>
      </c>
      <c r="B169" s="42"/>
      <c r="C169" s="43" t="s">
        <v>1871</v>
      </c>
      <c r="D169" s="38" t="s">
        <v>2838</v>
      </c>
      <c r="E169" s="44" t="s">
        <v>2839</v>
      </c>
      <c r="F169" s="44" t="s">
        <v>429</v>
      </c>
      <c r="G169" s="44" t="s">
        <v>430</v>
      </c>
      <c r="H169" s="44" t="s">
        <v>431</v>
      </c>
      <c r="I169" s="44" t="s">
        <v>2800</v>
      </c>
      <c r="J169" s="44" t="s">
        <v>847</v>
      </c>
      <c r="K169" s="44" t="s">
        <v>848</v>
      </c>
      <c r="L169" s="132" t="s">
        <v>2646</v>
      </c>
      <c r="M169" s="132" t="s">
        <v>1429</v>
      </c>
      <c r="N169" s="135"/>
      <c r="O169" s="137" t="s">
        <v>5</v>
      </c>
      <c r="P169"/>
    </row>
    <row r="170" spans="1:16" ht="12.75">
      <c r="A170" s="131" t="s">
        <v>261</v>
      </c>
      <c r="B170" s="39">
        <v>114</v>
      </c>
      <c r="C170" s="40" t="s">
        <v>2382</v>
      </c>
      <c r="D170" s="37" t="s">
        <v>2710</v>
      </c>
      <c r="E170" s="41" t="s">
        <v>2711</v>
      </c>
      <c r="F170" s="41" t="s">
        <v>2223</v>
      </c>
      <c r="G170" s="41" t="s">
        <v>244</v>
      </c>
      <c r="H170" s="41" t="s">
        <v>245</v>
      </c>
      <c r="I170" s="67" t="s">
        <v>731</v>
      </c>
      <c r="J170" s="67" t="s">
        <v>732</v>
      </c>
      <c r="K170" s="67" t="s">
        <v>650</v>
      </c>
      <c r="L170" s="133" t="s">
        <v>1317</v>
      </c>
      <c r="M170" s="133" t="s">
        <v>657</v>
      </c>
      <c r="N170" s="136" t="s">
        <v>2952</v>
      </c>
      <c r="O170" s="138" t="s">
        <v>6</v>
      </c>
      <c r="P170"/>
    </row>
    <row r="171" spans="1:16" ht="12.75">
      <c r="A171" s="130" t="s">
        <v>1706</v>
      </c>
      <c r="B171" s="42"/>
      <c r="C171" s="43" t="s">
        <v>1508</v>
      </c>
      <c r="D171" s="38" t="s">
        <v>2874</v>
      </c>
      <c r="E171" s="44" t="s">
        <v>2875</v>
      </c>
      <c r="F171" s="44" t="s">
        <v>2706</v>
      </c>
      <c r="G171" s="44" t="s">
        <v>416</v>
      </c>
      <c r="H171" s="44" t="s">
        <v>417</v>
      </c>
      <c r="I171" s="44" t="s">
        <v>211</v>
      </c>
      <c r="J171" s="44" t="s">
        <v>844</v>
      </c>
      <c r="K171" s="44" t="s">
        <v>845</v>
      </c>
      <c r="L171" s="132" t="s">
        <v>417</v>
      </c>
      <c r="M171" s="132" t="s">
        <v>2830</v>
      </c>
      <c r="N171" s="135"/>
      <c r="O171" s="137" t="s">
        <v>7</v>
      </c>
      <c r="P171"/>
    </row>
    <row r="172" spans="1:16" ht="12.75">
      <c r="A172" s="131" t="s">
        <v>413</v>
      </c>
      <c r="B172" s="39">
        <v>101</v>
      </c>
      <c r="C172" s="40" t="s">
        <v>2369</v>
      </c>
      <c r="D172" s="37" t="s">
        <v>2660</v>
      </c>
      <c r="E172" s="41" t="s">
        <v>2661</v>
      </c>
      <c r="F172" s="41" t="s">
        <v>247</v>
      </c>
      <c r="G172" s="41" t="s">
        <v>248</v>
      </c>
      <c r="H172" s="41" t="s">
        <v>249</v>
      </c>
      <c r="I172" s="67" t="s">
        <v>2713</v>
      </c>
      <c r="J172" s="67" t="s">
        <v>737</v>
      </c>
      <c r="K172" s="67" t="s">
        <v>687</v>
      </c>
      <c r="L172" s="133" t="s">
        <v>1313</v>
      </c>
      <c r="M172" s="133" t="s">
        <v>1314</v>
      </c>
      <c r="N172" s="136" t="s">
        <v>2952</v>
      </c>
      <c r="O172" s="138" t="s">
        <v>1315</v>
      </c>
      <c r="P172"/>
    </row>
    <row r="173" spans="1:16" ht="12.75">
      <c r="A173" s="130" t="s">
        <v>1708</v>
      </c>
      <c r="B173" s="42"/>
      <c r="C173" s="43" t="s">
        <v>1549</v>
      </c>
      <c r="D173" s="38" t="s">
        <v>2888</v>
      </c>
      <c r="E173" s="44" t="s">
        <v>2889</v>
      </c>
      <c r="F173" s="44" t="s">
        <v>251</v>
      </c>
      <c r="G173" s="44" t="s">
        <v>420</v>
      </c>
      <c r="H173" s="44" t="s">
        <v>421</v>
      </c>
      <c r="I173" s="44" t="s">
        <v>857</v>
      </c>
      <c r="J173" s="44" t="s">
        <v>858</v>
      </c>
      <c r="K173" s="44" t="s">
        <v>429</v>
      </c>
      <c r="L173" s="132" t="s">
        <v>2718</v>
      </c>
      <c r="M173" s="132" t="s">
        <v>442</v>
      </c>
      <c r="N173" s="135"/>
      <c r="O173" s="137" t="s">
        <v>1316</v>
      </c>
      <c r="P173"/>
    </row>
    <row r="174" spans="1:16" ht="12.75">
      <c r="A174" s="131" t="s">
        <v>28</v>
      </c>
      <c r="B174" s="39">
        <v>11</v>
      </c>
      <c r="C174" s="40" t="s">
        <v>2286</v>
      </c>
      <c r="D174" s="37" t="s">
        <v>2287</v>
      </c>
      <c r="E174" s="41" t="s">
        <v>2288</v>
      </c>
      <c r="F174" s="41" t="s">
        <v>2959</v>
      </c>
      <c r="G174" s="41" t="s">
        <v>2960</v>
      </c>
      <c r="H174" s="41" t="s">
        <v>2961</v>
      </c>
      <c r="I174" s="67" t="s">
        <v>204</v>
      </c>
      <c r="J174" s="67" t="s">
        <v>571</v>
      </c>
      <c r="K174" s="67" t="s">
        <v>476</v>
      </c>
      <c r="L174" s="133" t="s">
        <v>713</v>
      </c>
      <c r="M174" s="133" t="s">
        <v>851</v>
      </c>
      <c r="N174" s="136" t="s">
        <v>242</v>
      </c>
      <c r="O174" s="138" t="s">
        <v>1054</v>
      </c>
      <c r="P174"/>
    </row>
    <row r="175" spans="1:16" ht="12.75">
      <c r="A175" s="130" t="s">
        <v>1731</v>
      </c>
      <c r="B175" s="42"/>
      <c r="C175" s="43" t="s">
        <v>1954</v>
      </c>
      <c r="D175" s="38" t="s">
        <v>2872</v>
      </c>
      <c r="E175" s="44" t="s">
        <v>2873</v>
      </c>
      <c r="F175" s="44" t="s">
        <v>425</v>
      </c>
      <c r="G175" s="44" t="s">
        <v>2839</v>
      </c>
      <c r="H175" s="44" t="s">
        <v>232</v>
      </c>
      <c r="I175" s="44" t="s">
        <v>838</v>
      </c>
      <c r="J175" s="44" t="s">
        <v>839</v>
      </c>
      <c r="K175" s="44" t="s">
        <v>2494</v>
      </c>
      <c r="L175" s="132" t="s">
        <v>1289</v>
      </c>
      <c r="M175" s="132" t="s">
        <v>2682</v>
      </c>
      <c r="N175" s="135"/>
      <c r="O175" s="137" t="s">
        <v>1055</v>
      </c>
      <c r="P175"/>
    </row>
    <row r="176" spans="1:16" ht="12.75">
      <c r="A176" s="131" t="s">
        <v>29</v>
      </c>
      <c r="B176" s="39">
        <v>100</v>
      </c>
      <c r="C176" s="40" t="s">
        <v>2368</v>
      </c>
      <c r="D176" s="37" t="s">
        <v>2648</v>
      </c>
      <c r="E176" s="41" t="s">
        <v>2649</v>
      </c>
      <c r="F176" s="41" t="s">
        <v>233</v>
      </c>
      <c r="G176" s="41" t="s">
        <v>2674</v>
      </c>
      <c r="H176" s="41" t="s">
        <v>2963</v>
      </c>
      <c r="I176" s="67" t="s">
        <v>726</v>
      </c>
      <c r="J176" s="67" t="s">
        <v>727</v>
      </c>
      <c r="K176" s="67" t="s">
        <v>728</v>
      </c>
      <c r="L176" s="133" t="s">
        <v>1317</v>
      </c>
      <c r="M176" s="133" t="s">
        <v>630</v>
      </c>
      <c r="N176" s="136" t="s">
        <v>242</v>
      </c>
      <c r="O176" s="138" t="s">
        <v>1318</v>
      </c>
      <c r="P176"/>
    </row>
    <row r="177" spans="1:16" ht="12.75">
      <c r="A177" s="130" t="s">
        <v>1708</v>
      </c>
      <c r="B177" s="42"/>
      <c r="C177" s="43" t="s">
        <v>1965</v>
      </c>
      <c r="D177" s="38" t="s">
        <v>2830</v>
      </c>
      <c r="E177" s="44" t="s">
        <v>2840</v>
      </c>
      <c r="F177" s="44" t="s">
        <v>399</v>
      </c>
      <c r="G177" s="44" t="s">
        <v>400</v>
      </c>
      <c r="H177" s="44" t="s">
        <v>2812</v>
      </c>
      <c r="I177" s="44" t="s">
        <v>240</v>
      </c>
      <c r="J177" s="44" t="s">
        <v>2702</v>
      </c>
      <c r="K177" s="44" t="s">
        <v>835</v>
      </c>
      <c r="L177" s="132" t="s">
        <v>1430</v>
      </c>
      <c r="M177" s="132" t="s">
        <v>821</v>
      </c>
      <c r="N177" s="135"/>
      <c r="O177" s="137" t="s">
        <v>1319</v>
      </c>
      <c r="P177"/>
    </row>
    <row r="178" spans="1:16" ht="12.75">
      <c r="A178" s="131" t="s">
        <v>30</v>
      </c>
      <c r="B178" s="39">
        <v>130</v>
      </c>
      <c r="C178" s="40" t="s">
        <v>2398</v>
      </c>
      <c r="D178" s="37" t="s">
        <v>2721</v>
      </c>
      <c r="E178" s="41" t="s">
        <v>2869</v>
      </c>
      <c r="F178" s="41" t="s">
        <v>439</v>
      </c>
      <c r="G178" s="41" t="s">
        <v>440</v>
      </c>
      <c r="H178" s="41" t="s">
        <v>441</v>
      </c>
      <c r="I178" s="67" t="s">
        <v>418</v>
      </c>
      <c r="J178" s="67" t="s">
        <v>859</v>
      </c>
      <c r="K178" s="67" t="s">
        <v>860</v>
      </c>
      <c r="L178" s="133" t="s">
        <v>900</v>
      </c>
      <c r="M178" s="133" t="s">
        <v>687</v>
      </c>
      <c r="N178" s="136" t="s">
        <v>2954</v>
      </c>
      <c r="O178" s="138" t="s">
        <v>1350</v>
      </c>
      <c r="P178"/>
    </row>
    <row r="179" spans="1:16" ht="12.75">
      <c r="A179" s="130" t="s">
        <v>1708</v>
      </c>
      <c r="B179" s="42"/>
      <c r="C179" s="43" t="s">
        <v>1896</v>
      </c>
      <c r="D179" s="38" t="s">
        <v>2870</v>
      </c>
      <c r="E179" s="44" t="s">
        <v>2871</v>
      </c>
      <c r="F179" s="44" t="s">
        <v>442</v>
      </c>
      <c r="G179" s="44" t="s">
        <v>443</v>
      </c>
      <c r="H179" s="44" t="s">
        <v>444</v>
      </c>
      <c r="I179" s="44" t="s">
        <v>861</v>
      </c>
      <c r="J179" s="44" t="s">
        <v>862</v>
      </c>
      <c r="K179" s="44" t="s">
        <v>422</v>
      </c>
      <c r="L179" s="132" t="s">
        <v>858</v>
      </c>
      <c r="M179" s="132" t="s">
        <v>1430</v>
      </c>
      <c r="N179" s="135"/>
      <c r="O179" s="137" t="s">
        <v>1351</v>
      </c>
      <c r="P179"/>
    </row>
    <row r="180" spans="1:16" ht="12.75">
      <c r="A180" s="131" t="s">
        <v>31</v>
      </c>
      <c r="B180" s="39">
        <v>7</v>
      </c>
      <c r="C180" s="40" t="s">
        <v>2300</v>
      </c>
      <c r="D180" s="37" t="s">
        <v>2301</v>
      </c>
      <c r="E180" s="41" t="s">
        <v>2302</v>
      </c>
      <c r="F180" s="41" t="s">
        <v>2967</v>
      </c>
      <c r="G180" s="41" t="s">
        <v>2664</v>
      </c>
      <c r="H180" s="41" t="s">
        <v>2968</v>
      </c>
      <c r="I180" s="67" t="s">
        <v>2274</v>
      </c>
      <c r="J180" s="67" t="s">
        <v>2983</v>
      </c>
      <c r="K180" s="67" t="s">
        <v>576</v>
      </c>
      <c r="L180" s="133" t="s">
        <v>2173</v>
      </c>
      <c r="M180" s="133" t="s">
        <v>1056</v>
      </c>
      <c r="N180" s="136"/>
      <c r="O180" s="138" t="s">
        <v>1057</v>
      </c>
      <c r="P180"/>
    </row>
    <row r="181" spans="1:16" ht="12.75">
      <c r="A181" s="130" t="s">
        <v>1731</v>
      </c>
      <c r="B181" s="42"/>
      <c r="C181" s="43" t="s">
        <v>1869</v>
      </c>
      <c r="D181" s="38" t="s">
        <v>2913</v>
      </c>
      <c r="E181" s="44" t="s">
        <v>2914</v>
      </c>
      <c r="F181" s="44" t="s">
        <v>465</v>
      </c>
      <c r="G181" s="44" t="s">
        <v>466</v>
      </c>
      <c r="H181" s="44" t="s">
        <v>2738</v>
      </c>
      <c r="I181" s="44" t="s">
        <v>870</v>
      </c>
      <c r="J181" s="44" t="s">
        <v>871</v>
      </c>
      <c r="K181" s="44" t="s">
        <v>872</v>
      </c>
      <c r="L181" s="132" t="s">
        <v>1431</v>
      </c>
      <c r="M181" s="132" t="s">
        <v>1432</v>
      </c>
      <c r="N181" s="135"/>
      <c r="O181" s="137" t="s">
        <v>1058</v>
      </c>
      <c r="P181"/>
    </row>
    <row r="182" spans="1:16" ht="12.75">
      <c r="A182" s="131" t="s">
        <v>32</v>
      </c>
      <c r="B182" s="39">
        <v>79</v>
      </c>
      <c r="C182" s="40" t="s">
        <v>2348</v>
      </c>
      <c r="D182" s="37" t="s">
        <v>2540</v>
      </c>
      <c r="E182" s="41" t="s">
        <v>2541</v>
      </c>
      <c r="F182" s="41" t="s">
        <v>263</v>
      </c>
      <c r="G182" s="41" t="s">
        <v>264</v>
      </c>
      <c r="H182" s="41" t="s">
        <v>265</v>
      </c>
      <c r="I182" s="67" t="s">
        <v>277</v>
      </c>
      <c r="J182" s="67" t="s">
        <v>672</v>
      </c>
      <c r="K182" s="67" t="s">
        <v>258</v>
      </c>
      <c r="L182" s="133" t="s">
        <v>967</v>
      </c>
      <c r="M182" s="133" t="s">
        <v>1100</v>
      </c>
      <c r="N182" s="136" t="s">
        <v>927</v>
      </c>
      <c r="O182" s="138" t="s">
        <v>1101</v>
      </c>
      <c r="P182"/>
    </row>
    <row r="183" spans="1:16" ht="12.75">
      <c r="A183" s="130" t="s">
        <v>1706</v>
      </c>
      <c r="B183" s="42"/>
      <c r="C183" s="43" t="s">
        <v>1871</v>
      </c>
      <c r="D183" s="38" t="s">
        <v>2670</v>
      </c>
      <c r="E183" s="44" t="s">
        <v>2500</v>
      </c>
      <c r="F183" s="44" t="s">
        <v>2681</v>
      </c>
      <c r="G183" s="44" t="s">
        <v>2482</v>
      </c>
      <c r="H183" s="44" t="s">
        <v>2434</v>
      </c>
      <c r="I183" s="44" t="s">
        <v>2774</v>
      </c>
      <c r="J183" s="44" t="s">
        <v>2607</v>
      </c>
      <c r="K183" s="44" t="s">
        <v>286</v>
      </c>
      <c r="L183" s="132" t="s">
        <v>2422</v>
      </c>
      <c r="M183" s="132" t="s">
        <v>2662</v>
      </c>
      <c r="N183" s="135"/>
      <c r="O183" s="137" t="s">
        <v>1102</v>
      </c>
      <c r="P183"/>
    </row>
    <row r="184" spans="1:16" ht="12.75">
      <c r="A184" s="131" t="s">
        <v>1358</v>
      </c>
      <c r="B184" s="39">
        <v>106</v>
      </c>
      <c r="C184" s="40" t="s">
        <v>2374</v>
      </c>
      <c r="D184" s="37" t="s">
        <v>2716</v>
      </c>
      <c r="E184" s="41" t="s">
        <v>2717</v>
      </c>
      <c r="F184" s="41" t="s">
        <v>228</v>
      </c>
      <c r="G184" s="41" t="s">
        <v>256</v>
      </c>
      <c r="H184" s="41" t="s">
        <v>3042</v>
      </c>
      <c r="I184" s="67" t="s">
        <v>739</v>
      </c>
      <c r="J184" s="67" t="s">
        <v>740</v>
      </c>
      <c r="K184" s="67" t="s">
        <v>741</v>
      </c>
      <c r="L184" s="133" t="s">
        <v>888</v>
      </c>
      <c r="M184" s="133" t="s">
        <v>583</v>
      </c>
      <c r="N184" s="136"/>
      <c r="O184" s="138" t="s">
        <v>1320</v>
      </c>
      <c r="P184"/>
    </row>
    <row r="185" spans="1:16" ht="12.75">
      <c r="A185" s="130" t="s">
        <v>1730</v>
      </c>
      <c r="B185" s="42"/>
      <c r="C185" s="43" t="s">
        <v>1576</v>
      </c>
      <c r="D185" s="38" t="s">
        <v>2890</v>
      </c>
      <c r="E185" s="44" t="s">
        <v>2891</v>
      </c>
      <c r="F185" s="44" t="s">
        <v>460</v>
      </c>
      <c r="G185" s="44" t="s">
        <v>461</v>
      </c>
      <c r="H185" s="44" t="s">
        <v>462</v>
      </c>
      <c r="I185" s="44" t="s">
        <v>869</v>
      </c>
      <c r="J185" s="44" t="s">
        <v>869</v>
      </c>
      <c r="K185" s="44" t="s">
        <v>2715</v>
      </c>
      <c r="L185" s="132" t="s">
        <v>1381</v>
      </c>
      <c r="M185" s="132" t="s">
        <v>387</v>
      </c>
      <c r="N185" s="135"/>
      <c r="O185" s="137" t="s">
        <v>1321</v>
      </c>
      <c r="P185"/>
    </row>
    <row r="186" spans="1:16" ht="12.75">
      <c r="A186" s="131" t="s">
        <v>33</v>
      </c>
      <c r="B186" s="39">
        <v>122</v>
      </c>
      <c r="C186" s="40" t="s">
        <v>2390</v>
      </c>
      <c r="D186" s="37" t="s">
        <v>2699</v>
      </c>
      <c r="E186" s="41" t="s">
        <v>2700</v>
      </c>
      <c r="F186" s="41" t="s">
        <v>432</v>
      </c>
      <c r="G186" s="41" t="s">
        <v>2719</v>
      </c>
      <c r="H186" s="41" t="s">
        <v>433</v>
      </c>
      <c r="I186" s="67" t="s">
        <v>849</v>
      </c>
      <c r="J186" s="67" t="s">
        <v>850</v>
      </c>
      <c r="K186" s="67" t="s">
        <v>851</v>
      </c>
      <c r="L186" s="133" t="s">
        <v>1331</v>
      </c>
      <c r="M186" s="133" t="s">
        <v>1332</v>
      </c>
      <c r="N186" s="136" t="s">
        <v>925</v>
      </c>
      <c r="O186" s="138" t="s">
        <v>1333</v>
      </c>
      <c r="P186"/>
    </row>
    <row r="187" spans="1:16" ht="12.75">
      <c r="A187" s="130" t="s">
        <v>1730</v>
      </c>
      <c r="B187" s="42"/>
      <c r="C187" s="43" t="s">
        <v>1606</v>
      </c>
      <c r="D187" s="38" t="s">
        <v>2856</v>
      </c>
      <c r="E187" s="44" t="s">
        <v>2857</v>
      </c>
      <c r="F187" s="44" t="s">
        <v>434</v>
      </c>
      <c r="G187" s="44" t="s">
        <v>435</v>
      </c>
      <c r="H187" s="44" t="s">
        <v>2874</v>
      </c>
      <c r="I187" s="44" t="s">
        <v>852</v>
      </c>
      <c r="J187" s="44" t="s">
        <v>853</v>
      </c>
      <c r="K187" s="44" t="s">
        <v>2690</v>
      </c>
      <c r="L187" s="132" t="s">
        <v>1435</v>
      </c>
      <c r="M187" s="132" t="s">
        <v>2694</v>
      </c>
      <c r="N187" s="135"/>
      <c r="O187" s="137" t="s">
        <v>1334</v>
      </c>
      <c r="P187"/>
    </row>
    <row r="188" spans="1:16" ht="12.75">
      <c r="A188" s="131" t="s">
        <v>34</v>
      </c>
      <c r="B188" s="39">
        <v>145</v>
      </c>
      <c r="C188" s="40" t="s">
        <v>2312</v>
      </c>
      <c r="D188" s="37" t="s">
        <v>2900</v>
      </c>
      <c r="E188" s="41" t="s">
        <v>2901</v>
      </c>
      <c r="F188" s="41" t="s">
        <v>436</v>
      </c>
      <c r="G188" s="41" t="s">
        <v>2256</v>
      </c>
      <c r="H188" s="41" t="s">
        <v>2269</v>
      </c>
      <c r="I188" s="67" t="s">
        <v>440</v>
      </c>
      <c r="J188" s="67" t="s">
        <v>873</v>
      </c>
      <c r="K188" s="67" t="s">
        <v>874</v>
      </c>
      <c r="L188" s="133" t="s">
        <v>1436</v>
      </c>
      <c r="M188" s="133" t="s">
        <v>725</v>
      </c>
      <c r="N188" s="240" t="s">
        <v>2952</v>
      </c>
      <c r="O188" s="138" t="s">
        <v>1437</v>
      </c>
      <c r="P188"/>
    </row>
    <row r="189" spans="1:16" ht="12.75">
      <c r="A189" s="130" t="s">
        <v>1830</v>
      </c>
      <c r="B189" s="42"/>
      <c r="C189" s="43" t="s">
        <v>1896</v>
      </c>
      <c r="D189" s="38" t="s">
        <v>2902</v>
      </c>
      <c r="E189" s="44" t="s">
        <v>2903</v>
      </c>
      <c r="F189" s="44" t="s">
        <v>270</v>
      </c>
      <c r="G189" s="44" t="s">
        <v>437</v>
      </c>
      <c r="H189" s="44" t="s">
        <v>438</v>
      </c>
      <c r="I189" s="44" t="s">
        <v>875</v>
      </c>
      <c r="J189" s="44" t="s">
        <v>876</v>
      </c>
      <c r="K189" s="44" t="s">
        <v>877</v>
      </c>
      <c r="L189" s="132" t="s">
        <v>2836</v>
      </c>
      <c r="M189" s="132" t="s">
        <v>438</v>
      </c>
      <c r="N189" s="135"/>
      <c r="O189" s="137" t="s">
        <v>1438</v>
      </c>
      <c r="P189"/>
    </row>
    <row r="190" spans="1:16" ht="12.75">
      <c r="A190" s="131" t="s">
        <v>35</v>
      </c>
      <c r="B190" s="39">
        <v>134</v>
      </c>
      <c r="C190" s="40" t="s">
        <v>2402</v>
      </c>
      <c r="D190" s="37" t="s">
        <v>2904</v>
      </c>
      <c r="E190" s="41" t="s">
        <v>2905</v>
      </c>
      <c r="F190" s="41" t="s">
        <v>445</v>
      </c>
      <c r="G190" s="41" t="s">
        <v>439</v>
      </c>
      <c r="H190" s="41" t="s">
        <v>446</v>
      </c>
      <c r="I190" s="67" t="s">
        <v>2466</v>
      </c>
      <c r="J190" s="67" t="s">
        <v>863</v>
      </c>
      <c r="K190" s="67" t="s">
        <v>864</v>
      </c>
      <c r="L190" s="133" t="s">
        <v>2570</v>
      </c>
      <c r="M190" s="133" t="s">
        <v>1383</v>
      </c>
      <c r="N190" s="136" t="s">
        <v>2952</v>
      </c>
      <c r="O190" s="138" t="s">
        <v>8</v>
      </c>
      <c r="P190"/>
    </row>
    <row r="191" spans="1:16" ht="12.75">
      <c r="A191" s="130" t="s">
        <v>1705</v>
      </c>
      <c r="B191" s="42"/>
      <c r="C191" s="43" t="s">
        <v>1535</v>
      </c>
      <c r="D191" s="38" t="s">
        <v>2906</v>
      </c>
      <c r="E191" s="44" t="s">
        <v>2907</v>
      </c>
      <c r="F191" s="44" t="s">
        <v>447</v>
      </c>
      <c r="G191" s="44" t="s">
        <v>448</v>
      </c>
      <c r="H191" s="44" t="s">
        <v>449</v>
      </c>
      <c r="I191" s="44" t="s">
        <v>865</v>
      </c>
      <c r="J191" s="44" t="s">
        <v>866</v>
      </c>
      <c r="K191" s="44" t="s">
        <v>867</v>
      </c>
      <c r="L191" s="132" t="s">
        <v>1433</v>
      </c>
      <c r="M191" s="132" t="s">
        <v>1434</v>
      </c>
      <c r="N191" s="135"/>
      <c r="O191" s="137" t="s">
        <v>9</v>
      </c>
      <c r="P191"/>
    </row>
    <row r="192" spans="1:16" ht="12.75">
      <c r="A192" s="131" t="s">
        <v>36</v>
      </c>
      <c r="B192" s="39">
        <v>124</v>
      </c>
      <c r="C192" s="40" t="s">
        <v>2392</v>
      </c>
      <c r="D192" s="37" t="s">
        <v>2724</v>
      </c>
      <c r="E192" s="41" t="s">
        <v>2717</v>
      </c>
      <c r="F192" s="41" t="s">
        <v>452</v>
      </c>
      <c r="G192" s="41" t="s">
        <v>453</v>
      </c>
      <c r="H192" s="41" t="s">
        <v>2272</v>
      </c>
      <c r="I192" s="67" t="s">
        <v>3005</v>
      </c>
      <c r="J192" s="67" t="s">
        <v>735</v>
      </c>
      <c r="K192" s="67" t="s">
        <v>855</v>
      </c>
      <c r="L192" s="133" t="s">
        <v>1352</v>
      </c>
      <c r="M192" s="133" t="s">
        <v>697</v>
      </c>
      <c r="N192" s="136" t="s">
        <v>2955</v>
      </c>
      <c r="O192" s="138" t="s">
        <v>1353</v>
      </c>
      <c r="P192"/>
    </row>
    <row r="193" spans="1:16" ht="12.75">
      <c r="A193" s="130" t="s">
        <v>1707</v>
      </c>
      <c r="B193" s="42"/>
      <c r="C193" s="43" t="s">
        <v>1610</v>
      </c>
      <c r="D193" s="38" t="s">
        <v>2908</v>
      </c>
      <c r="E193" s="44" t="s">
        <v>2909</v>
      </c>
      <c r="F193" s="44" t="s">
        <v>454</v>
      </c>
      <c r="G193" s="44" t="s">
        <v>426</v>
      </c>
      <c r="H193" s="44" t="s">
        <v>455</v>
      </c>
      <c r="I193" s="44" t="s">
        <v>2651</v>
      </c>
      <c r="J193" s="44" t="s">
        <v>856</v>
      </c>
      <c r="K193" s="44" t="s">
        <v>2849</v>
      </c>
      <c r="L193" s="132" t="s">
        <v>752</v>
      </c>
      <c r="M193" s="132" t="s">
        <v>825</v>
      </c>
      <c r="N193" s="135"/>
      <c r="O193" s="137" t="s">
        <v>1354</v>
      </c>
      <c r="P193"/>
    </row>
    <row r="194" spans="1:16" ht="12.75">
      <c r="A194" s="131" t="s">
        <v>37</v>
      </c>
      <c r="B194" s="39">
        <v>103</v>
      </c>
      <c r="C194" s="40" t="s">
        <v>2371</v>
      </c>
      <c r="D194" s="37" t="s">
        <v>2737</v>
      </c>
      <c r="E194" s="41" t="s">
        <v>2408</v>
      </c>
      <c r="F194" s="41" t="s">
        <v>2534</v>
      </c>
      <c r="G194" s="41" t="s">
        <v>2790</v>
      </c>
      <c r="H194" s="41" t="s">
        <v>271</v>
      </c>
      <c r="I194" s="67" t="s">
        <v>2213</v>
      </c>
      <c r="J194" s="67" t="s">
        <v>743</v>
      </c>
      <c r="K194" s="67" t="s">
        <v>744</v>
      </c>
      <c r="L194" s="133" t="s">
        <v>1322</v>
      </c>
      <c r="M194" s="133" t="s">
        <v>569</v>
      </c>
      <c r="N194" s="136" t="s">
        <v>2954</v>
      </c>
      <c r="O194" s="138" t="s">
        <v>1323</v>
      </c>
      <c r="P194"/>
    </row>
    <row r="195" spans="1:16" ht="12.75">
      <c r="A195" s="130" t="s">
        <v>1729</v>
      </c>
      <c r="B195" s="42"/>
      <c r="C195" s="43" t="s">
        <v>1508</v>
      </c>
      <c r="D195" s="38" t="s">
        <v>2939</v>
      </c>
      <c r="E195" s="44" t="s">
        <v>2940</v>
      </c>
      <c r="F195" s="44" t="s">
        <v>489</v>
      </c>
      <c r="G195" s="44" t="s">
        <v>490</v>
      </c>
      <c r="H195" s="44" t="s">
        <v>491</v>
      </c>
      <c r="I195" s="44" t="s">
        <v>272</v>
      </c>
      <c r="J195" s="44" t="s">
        <v>881</v>
      </c>
      <c r="K195" s="44" t="s">
        <v>882</v>
      </c>
      <c r="L195" s="132" t="s">
        <v>1439</v>
      </c>
      <c r="M195" s="132" t="s">
        <v>2879</v>
      </c>
      <c r="N195" s="135"/>
      <c r="O195" s="137" t="s">
        <v>1324</v>
      </c>
      <c r="P195"/>
    </row>
    <row r="196" spans="1:16" ht="12.75">
      <c r="A196" s="131" t="s">
        <v>38</v>
      </c>
      <c r="B196" s="39">
        <v>129</v>
      </c>
      <c r="C196" s="40" t="s">
        <v>2397</v>
      </c>
      <c r="D196" s="37" t="s">
        <v>2882</v>
      </c>
      <c r="E196" s="41" t="s">
        <v>2883</v>
      </c>
      <c r="F196" s="41" t="s">
        <v>476</v>
      </c>
      <c r="G196" s="41" t="s">
        <v>477</v>
      </c>
      <c r="H196" s="41" t="s">
        <v>478</v>
      </c>
      <c r="I196" s="67" t="s">
        <v>883</v>
      </c>
      <c r="J196" s="67" t="s">
        <v>884</v>
      </c>
      <c r="K196" s="67" t="s">
        <v>885</v>
      </c>
      <c r="L196" s="133" t="s">
        <v>863</v>
      </c>
      <c r="M196" s="133" t="s">
        <v>1355</v>
      </c>
      <c r="N196" s="136" t="s">
        <v>242</v>
      </c>
      <c r="O196" s="138" t="s">
        <v>1356</v>
      </c>
      <c r="P196"/>
    </row>
    <row r="197" spans="1:16" ht="12.75">
      <c r="A197" s="130" t="s">
        <v>1708</v>
      </c>
      <c r="B197" s="42"/>
      <c r="C197" s="43" t="s">
        <v>1932</v>
      </c>
      <c r="D197" s="38" t="s">
        <v>2884</v>
      </c>
      <c r="E197" s="44" t="s">
        <v>2885</v>
      </c>
      <c r="F197" s="44" t="s">
        <v>479</v>
      </c>
      <c r="G197" s="44" t="s">
        <v>480</v>
      </c>
      <c r="H197" s="44" t="s">
        <v>481</v>
      </c>
      <c r="I197" s="44" t="s">
        <v>444</v>
      </c>
      <c r="J197" s="44" t="s">
        <v>429</v>
      </c>
      <c r="K197" s="44" t="s">
        <v>510</v>
      </c>
      <c r="L197" s="132" t="s">
        <v>1440</v>
      </c>
      <c r="M197" s="132" t="s">
        <v>1441</v>
      </c>
      <c r="N197" s="135"/>
      <c r="O197" s="137" t="s">
        <v>1357</v>
      </c>
      <c r="P197"/>
    </row>
    <row r="198" spans="1:16" ht="12.75">
      <c r="A198" s="131" t="s">
        <v>926</v>
      </c>
      <c r="B198" s="39">
        <v>113</v>
      </c>
      <c r="C198" s="40" t="s">
        <v>2381</v>
      </c>
      <c r="D198" s="37" t="s">
        <v>2713</v>
      </c>
      <c r="E198" s="41" t="s">
        <v>2714</v>
      </c>
      <c r="F198" s="41" t="s">
        <v>267</v>
      </c>
      <c r="G198" s="41" t="s">
        <v>268</v>
      </c>
      <c r="H198" s="41" t="s">
        <v>269</v>
      </c>
      <c r="I198" s="67" t="s">
        <v>746</v>
      </c>
      <c r="J198" s="67" t="s">
        <v>747</v>
      </c>
      <c r="K198" s="67" t="s">
        <v>748</v>
      </c>
      <c r="L198" s="133" t="s">
        <v>1335</v>
      </c>
      <c r="M198" s="133" t="s">
        <v>1336</v>
      </c>
      <c r="N198" s="136" t="s">
        <v>242</v>
      </c>
      <c r="O198" s="138" t="s">
        <v>1337</v>
      </c>
      <c r="P198"/>
    </row>
    <row r="199" spans="1:16" ht="12.75">
      <c r="A199" s="130" t="s">
        <v>1729</v>
      </c>
      <c r="B199" s="42"/>
      <c r="C199" s="43" t="s">
        <v>1954</v>
      </c>
      <c r="D199" s="38" t="s">
        <v>2878</v>
      </c>
      <c r="E199" s="44" t="s">
        <v>2879</v>
      </c>
      <c r="F199" s="44" t="s">
        <v>438</v>
      </c>
      <c r="G199" s="44" t="s">
        <v>482</v>
      </c>
      <c r="H199" s="44" t="s">
        <v>483</v>
      </c>
      <c r="I199" s="44" t="s">
        <v>438</v>
      </c>
      <c r="J199" s="44" t="s">
        <v>886</v>
      </c>
      <c r="K199" s="44" t="s">
        <v>887</v>
      </c>
      <c r="L199" s="132" t="s">
        <v>438</v>
      </c>
      <c r="M199" s="132" t="s">
        <v>1442</v>
      </c>
      <c r="N199" s="135"/>
      <c r="O199" s="137" t="s">
        <v>1338</v>
      </c>
      <c r="P199"/>
    </row>
    <row r="200" spans="1:16" ht="12.75">
      <c r="A200" s="131" t="s">
        <v>39</v>
      </c>
      <c r="B200" s="39">
        <v>115</v>
      </c>
      <c r="C200" s="40" t="s">
        <v>2383</v>
      </c>
      <c r="D200" s="37" t="s">
        <v>2726</v>
      </c>
      <c r="E200" s="41" t="s">
        <v>2727</v>
      </c>
      <c r="F200" s="41" t="s">
        <v>2707</v>
      </c>
      <c r="G200" s="41" t="s">
        <v>258</v>
      </c>
      <c r="H200" s="41" t="s">
        <v>259</v>
      </c>
      <c r="I200" s="67" t="s">
        <v>2699</v>
      </c>
      <c r="J200" s="67" t="s">
        <v>2186</v>
      </c>
      <c r="K200" s="67" t="s">
        <v>809</v>
      </c>
      <c r="L200" s="133" t="s">
        <v>216</v>
      </c>
      <c r="M200" s="133" t="s">
        <v>1043</v>
      </c>
      <c r="N200" s="240"/>
      <c r="O200" s="138" t="s">
        <v>1339</v>
      </c>
      <c r="P200"/>
    </row>
    <row r="201" spans="1:16" ht="12.75">
      <c r="A201" s="130" t="s">
        <v>1730</v>
      </c>
      <c r="B201" s="42"/>
      <c r="C201" s="43" t="s">
        <v>2078</v>
      </c>
      <c r="D201" s="38" t="s">
        <v>2899</v>
      </c>
      <c r="E201" s="44" t="s">
        <v>2912</v>
      </c>
      <c r="F201" s="44" t="s">
        <v>467</v>
      </c>
      <c r="G201" s="44" t="s">
        <v>468</v>
      </c>
      <c r="H201" s="44" t="s">
        <v>2890</v>
      </c>
      <c r="I201" s="44" t="s">
        <v>467</v>
      </c>
      <c r="J201" s="44" t="s">
        <v>2868</v>
      </c>
      <c r="K201" s="44" t="s">
        <v>2868</v>
      </c>
      <c r="L201" s="132" t="s">
        <v>2870</v>
      </c>
      <c r="M201" s="132" t="s">
        <v>404</v>
      </c>
      <c r="N201" s="135"/>
      <c r="O201" s="137" t="s">
        <v>1341</v>
      </c>
      <c r="P201"/>
    </row>
    <row r="202" spans="1:16" ht="12.75">
      <c r="A202" s="131" t="s">
        <v>40</v>
      </c>
      <c r="B202" s="39">
        <v>8</v>
      </c>
      <c r="C202" s="40" t="s">
        <v>2297</v>
      </c>
      <c r="D202" s="37" t="s">
        <v>2298</v>
      </c>
      <c r="E202" s="41" t="s">
        <v>2299</v>
      </c>
      <c r="F202" s="41" t="s">
        <v>2969</v>
      </c>
      <c r="G202" s="41" t="s">
        <v>2970</v>
      </c>
      <c r="H202" s="41" t="s">
        <v>2971</v>
      </c>
      <c r="I202" s="67" t="s">
        <v>577</v>
      </c>
      <c r="J202" s="67" t="s">
        <v>578</v>
      </c>
      <c r="K202" s="67" t="s">
        <v>2969</v>
      </c>
      <c r="L202" s="133" t="s">
        <v>1059</v>
      </c>
      <c r="M202" s="133" t="s">
        <v>683</v>
      </c>
      <c r="N202" s="136" t="s">
        <v>242</v>
      </c>
      <c r="O202" s="138" t="s">
        <v>1060</v>
      </c>
      <c r="P202"/>
    </row>
    <row r="203" spans="1:16" ht="12.75">
      <c r="A203" s="130" t="s">
        <v>1731</v>
      </c>
      <c r="B203" s="42"/>
      <c r="C203" s="43" t="s">
        <v>1869</v>
      </c>
      <c r="D203" s="38" t="s">
        <v>2910</v>
      </c>
      <c r="E203" s="44" t="s">
        <v>2911</v>
      </c>
      <c r="F203" s="44" t="s">
        <v>469</v>
      </c>
      <c r="G203" s="44" t="s">
        <v>470</v>
      </c>
      <c r="H203" s="44" t="s">
        <v>471</v>
      </c>
      <c r="I203" s="44" t="s">
        <v>878</v>
      </c>
      <c r="J203" s="44" t="s">
        <v>879</v>
      </c>
      <c r="K203" s="44" t="s">
        <v>880</v>
      </c>
      <c r="L203" s="132" t="s">
        <v>2686</v>
      </c>
      <c r="M203" s="132" t="s">
        <v>848</v>
      </c>
      <c r="N203" s="135"/>
      <c r="O203" s="137" t="s">
        <v>1061</v>
      </c>
      <c r="P203"/>
    </row>
    <row r="204" spans="1:16" ht="12.75">
      <c r="A204" s="131" t="s">
        <v>41</v>
      </c>
      <c r="B204" s="39">
        <v>127</v>
      </c>
      <c r="C204" s="40" t="s">
        <v>2395</v>
      </c>
      <c r="D204" s="37" t="s">
        <v>2927</v>
      </c>
      <c r="E204" s="41" t="s">
        <v>2928</v>
      </c>
      <c r="F204" s="41" t="s">
        <v>484</v>
      </c>
      <c r="G204" s="41" t="s">
        <v>485</v>
      </c>
      <c r="H204" s="41" t="s">
        <v>486</v>
      </c>
      <c r="I204" s="67" t="s">
        <v>667</v>
      </c>
      <c r="J204" s="67" t="s">
        <v>2424</v>
      </c>
      <c r="K204" s="67" t="s">
        <v>888</v>
      </c>
      <c r="L204" s="133" t="s">
        <v>1359</v>
      </c>
      <c r="M204" s="133" t="s">
        <v>1360</v>
      </c>
      <c r="N204" s="136"/>
      <c r="O204" s="138" t="s">
        <v>1361</v>
      </c>
      <c r="P204"/>
    </row>
    <row r="205" spans="1:16" ht="12.75">
      <c r="A205" s="130" t="s">
        <v>1706</v>
      </c>
      <c r="B205" s="42"/>
      <c r="C205" s="43" t="s">
        <v>1928</v>
      </c>
      <c r="D205" s="38" t="s">
        <v>2929</v>
      </c>
      <c r="E205" s="44" t="s">
        <v>2930</v>
      </c>
      <c r="F205" s="44" t="s">
        <v>2916</v>
      </c>
      <c r="G205" s="44" t="s">
        <v>487</v>
      </c>
      <c r="H205" s="44" t="s">
        <v>488</v>
      </c>
      <c r="I205" s="44" t="s">
        <v>889</v>
      </c>
      <c r="J205" s="44" t="s">
        <v>890</v>
      </c>
      <c r="K205" s="44" t="s">
        <v>505</v>
      </c>
      <c r="L205" s="132" t="s">
        <v>1443</v>
      </c>
      <c r="M205" s="132" t="s">
        <v>2837</v>
      </c>
      <c r="N205" s="135"/>
      <c r="O205" s="137" t="s">
        <v>1362</v>
      </c>
      <c r="P205"/>
    </row>
    <row r="206" spans="1:16" ht="12.75">
      <c r="A206" s="131" t="s">
        <v>2880</v>
      </c>
      <c r="B206" s="39">
        <v>6</v>
      </c>
      <c r="C206" s="40" t="s">
        <v>2303</v>
      </c>
      <c r="D206" s="37" t="s">
        <v>2304</v>
      </c>
      <c r="E206" s="41" t="s">
        <v>2305</v>
      </c>
      <c r="F206" s="41" t="s">
        <v>2972</v>
      </c>
      <c r="G206" s="41" t="s">
        <v>2864</v>
      </c>
      <c r="H206" s="41" t="s">
        <v>2973</v>
      </c>
      <c r="I206" s="67" t="s">
        <v>579</v>
      </c>
      <c r="J206" s="67" t="s">
        <v>580</v>
      </c>
      <c r="K206" s="67" t="s">
        <v>503</v>
      </c>
      <c r="L206" s="133" t="s">
        <v>571</v>
      </c>
      <c r="M206" s="133" t="s">
        <v>1062</v>
      </c>
      <c r="N206" s="136" t="s">
        <v>242</v>
      </c>
      <c r="O206" s="138" t="s">
        <v>1063</v>
      </c>
      <c r="P206"/>
    </row>
    <row r="207" spans="1:16" ht="12.75">
      <c r="A207" s="130" t="s">
        <v>1731</v>
      </c>
      <c r="B207" s="42"/>
      <c r="C207" s="43" t="s">
        <v>1869</v>
      </c>
      <c r="D207" s="38" t="s">
        <v>2925</v>
      </c>
      <c r="E207" s="44" t="s">
        <v>2926</v>
      </c>
      <c r="F207" s="44" t="s">
        <v>500</v>
      </c>
      <c r="G207" s="44" t="s">
        <v>501</v>
      </c>
      <c r="H207" s="44" t="s">
        <v>502</v>
      </c>
      <c r="I207" s="44" t="s">
        <v>895</v>
      </c>
      <c r="J207" s="44" t="s">
        <v>896</v>
      </c>
      <c r="K207" s="44" t="s">
        <v>897</v>
      </c>
      <c r="L207" s="132" t="s">
        <v>1375</v>
      </c>
      <c r="M207" s="132" t="s">
        <v>719</v>
      </c>
      <c r="N207" s="135"/>
      <c r="O207" s="137" t="s">
        <v>1064</v>
      </c>
      <c r="P207"/>
    </row>
    <row r="208" spans="1:16" ht="12.75">
      <c r="A208" s="131" t="s">
        <v>42</v>
      </c>
      <c r="B208" s="39">
        <v>111</v>
      </c>
      <c r="C208" s="40" t="s">
        <v>2379</v>
      </c>
      <c r="D208" s="37" t="s">
        <v>2674</v>
      </c>
      <c r="E208" s="41" t="s">
        <v>2675</v>
      </c>
      <c r="F208" s="41" t="s">
        <v>274</v>
      </c>
      <c r="G208" s="41" t="s">
        <v>2483</v>
      </c>
      <c r="H208" s="41" t="s">
        <v>3016</v>
      </c>
      <c r="I208" s="67" t="s">
        <v>149</v>
      </c>
      <c r="J208" s="67" t="s">
        <v>749</v>
      </c>
      <c r="K208" s="67" t="s">
        <v>624</v>
      </c>
      <c r="L208" s="133" t="s">
        <v>713</v>
      </c>
      <c r="M208" s="133" t="s">
        <v>559</v>
      </c>
      <c r="N208" s="136" t="s">
        <v>242</v>
      </c>
      <c r="O208" s="138" t="s">
        <v>1342</v>
      </c>
      <c r="P208"/>
    </row>
    <row r="209" spans="1:16" ht="12.75">
      <c r="A209" s="130" t="s">
        <v>1708</v>
      </c>
      <c r="B209" s="42"/>
      <c r="C209" s="43" t="s">
        <v>1884</v>
      </c>
      <c r="D209" s="38" t="s">
        <v>2780</v>
      </c>
      <c r="E209" s="44" t="s">
        <v>2781</v>
      </c>
      <c r="F209" s="44" t="s">
        <v>509</v>
      </c>
      <c r="G209" s="44" t="s">
        <v>2582</v>
      </c>
      <c r="H209" s="44" t="s">
        <v>181</v>
      </c>
      <c r="I209" s="44" t="s">
        <v>2770</v>
      </c>
      <c r="J209" s="44" t="s">
        <v>898</v>
      </c>
      <c r="K209" s="44" t="s">
        <v>2712</v>
      </c>
      <c r="L209" s="132" t="s">
        <v>712</v>
      </c>
      <c r="M209" s="132" t="s">
        <v>243</v>
      </c>
      <c r="N209" s="135"/>
      <c r="O209" s="137" t="s">
        <v>1343</v>
      </c>
      <c r="P209"/>
    </row>
    <row r="210" spans="1:16" ht="12.75">
      <c r="A210" s="131" t="s">
        <v>43</v>
      </c>
      <c r="B210" s="39">
        <v>132</v>
      </c>
      <c r="C210" s="40" t="s">
        <v>2400</v>
      </c>
      <c r="D210" s="37" t="s">
        <v>2921</v>
      </c>
      <c r="E210" s="41" t="s">
        <v>2922</v>
      </c>
      <c r="F210" s="41" t="s">
        <v>2639</v>
      </c>
      <c r="G210" s="41" t="s">
        <v>2630</v>
      </c>
      <c r="H210" s="41" t="s">
        <v>463</v>
      </c>
      <c r="I210" s="67" t="s">
        <v>3013</v>
      </c>
      <c r="J210" s="67" t="s">
        <v>2217</v>
      </c>
      <c r="K210" s="67" t="s">
        <v>657</v>
      </c>
      <c r="L210" s="133" t="s">
        <v>1385</v>
      </c>
      <c r="M210" s="133" t="s">
        <v>1386</v>
      </c>
      <c r="N210" s="136" t="s">
        <v>242</v>
      </c>
      <c r="O210" s="138" t="s">
        <v>1387</v>
      </c>
      <c r="P210"/>
    </row>
    <row r="211" spans="1:16" ht="12.75">
      <c r="A211" s="130" t="s">
        <v>1708</v>
      </c>
      <c r="B211" s="42"/>
      <c r="C211" s="43" t="s">
        <v>1549</v>
      </c>
      <c r="D211" s="38" t="s">
        <v>2923</v>
      </c>
      <c r="E211" s="44" t="s">
        <v>2924</v>
      </c>
      <c r="F211" s="44" t="s">
        <v>444</v>
      </c>
      <c r="G211" s="44" t="s">
        <v>464</v>
      </c>
      <c r="H211" s="44" t="s">
        <v>392</v>
      </c>
      <c r="I211" s="44" t="s">
        <v>251</v>
      </c>
      <c r="J211" s="44" t="s">
        <v>854</v>
      </c>
      <c r="K211" s="44" t="s">
        <v>395</v>
      </c>
      <c r="L211" s="132" t="s">
        <v>1444</v>
      </c>
      <c r="M211" s="132" t="s">
        <v>1445</v>
      </c>
      <c r="N211" s="135"/>
      <c r="O211" s="137" t="s">
        <v>1388</v>
      </c>
      <c r="P211"/>
    </row>
    <row r="212" spans="1:16" ht="12.75">
      <c r="A212" s="131" t="s">
        <v>2736</v>
      </c>
      <c r="B212" s="39">
        <v>121</v>
      </c>
      <c r="C212" s="40" t="s">
        <v>2389</v>
      </c>
      <c r="D212" s="37" t="s">
        <v>2732</v>
      </c>
      <c r="E212" s="41" t="s">
        <v>2733</v>
      </c>
      <c r="F212" s="41" t="s">
        <v>492</v>
      </c>
      <c r="G212" s="41" t="s">
        <v>2827</v>
      </c>
      <c r="H212" s="41" t="s">
        <v>493</v>
      </c>
      <c r="I212" s="67" t="s">
        <v>891</v>
      </c>
      <c r="J212" s="67" t="s">
        <v>126</v>
      </c>
      <c r="K212" s="67" t="s">
        <v>892</v>
      </c>
      <c r="L212" s="133" t="s">
        <v>360</v>
      </c>
      <c r="M212" s="133" t="s">
        <v>840</v>
      </c>
      <c r="N212" s="136" t="s">
        <v>242</v>
      </c>
      <c r="O212" s="138" t="s">
        <v>1344</v>
      </c>
      <c r="P212"/>
    </row>
    <row r="213" spans="1:16" ht="12.75">
      <c r="A213" s="130" t="s">
        <v>1729</v>
      </c>
      <c r="B213" s="42"/>
      <c r="C213" s="43" t="s">
        <v>1911</v>
      </c>
      <c r="D213" s="38" t="s">
        <v>2919</v>
      </c>
      <c r="E213" s="44" t="s">
        <v>2920</v>
      </c>
      <c r="F213" s="44" t="s">
        <v>2919</v>
      </c>
      <c r="G213" s="44" t="s">
        <v>494</v>
      </c>
      <c r="H213" s="44" t="s">
        <v>495</v>
      </c>
      <c r="I213" s="44" t="s">
        <v>893</v>
      </c>
      <c r="J213" s="44" t="s">
        <v>894</v>
      </c>
      <c r="K213" s="44" t="s">
        <v>893</v>
      </c>
      <c r="L213" s="132" t="s">
        <v>1446</v>
      </c>
      <c r="M213" s="132" t="s">
        <v>1447</v>
      </c>
      <c r="N213" s="135"/>
      <c r="O213" s="137" t="s">
        <v>1345</v>
      </c>
      <c r="P213"/>
    </row>
    <row r="214" spans="1:16" ht="12.75">
      <c r="A214" s="131" t="s">
        <v>44</v>
      </c>
      <c r="B214" s="39">
        <v>123</v>
      </c>
      <c r="C214" s="40" t="s">
        <v>2391</v>
      </c>
      <c r="D214" s="37" t="s">
        <v>2729</v>
      </c>
      <c r="E214" s="41" t="s">
        <v>2730</v>
      </c>
      <c r="F214" s="41" t="s">
        <v>496</v>
      </c>
      <c r="G214" s="41" t="s">
        <v>2732</v>
      </c>
      <c r="H214" s="41" t="s">
        <v>497</v>
      </c>
      <c r="I214" s="67" t="s">
        <v>256</v>
      </c>
      <c r="J214" s="67" t="s">
        <v>899</v>
      </c>
      <c r="K214" s="67" t="s">
        <v>900</v>
      </c>
      <c r="L214" s="133" t="s">
        <v>2288</v>
      </c>
      <c r="M214" s="133" t="s">
        <v>1363</v>
      </c>
      <c r="N214" s="136" t="s">
        <v>2952</v>
      </c>
      <c r="O214" s="138" t="s">
        <v>1364</v>
      </c>
      <c r="P214"/>
    </row>
    <row r="215" spans="1:16" ht="12.75">
      <c r="A215" s="130" t="s">
        <v>1730</v>
      </c>
      <c r="B215" s="42"/>
      <c r="C215" s="43" t="s">
        <v>1550</v>
      </c>
      <c r="D215" s="38" t="s">
        <v>2915</v>
      </c>
      <c r="E215" s="44" t="s">
        <v>2916</v>
      </c>
      <c r="F215" s="44" t="s">
        <v>498</v>
      </c>
      <c r="G215" s="44" t="s">
        <v>2915</v>
      </c>
      <c r="H215" s="44" t="s">
        <v>499</v>
      </c>
      <c r="I215" s="44" t="s">
        <v>901</v>
      </c>
      <c r="J215" s="44" t="s">
        <v>2912</v>
      </c>
      <c r="K215" s="44" t="s">
        <v>902</v>
      </c>
      <c r="L215" s="132" t="s">
        <v>2868</v>
      </c>
      <c r="M215" s="132" t="s">
        <v>1448</v>
      </c>
      <c r="N215" s="135"/>
      <c r="O215" s="137" t="s">
        <v>1365</v>
      </c>
      <c r="P215"/>
    </row>
    <row r="216" spans="1:16" ht="12.75">
      <c r="A216" s="131" t="s">
        <v>45</v>
      </c>
      <c r="B216" s="39">
        <v>2</v>
      </c>
      <c r="C216" s="40" t="s">
        <v>2291</v>
      </c>
      <c r="D216" s="37" t="s">
        <v>2292</v>
      </c>
      <c r="E216" s="41" t="s">
        <v>2293</v>
      </c>
      <c r="F216" s="41" t="s">
        <v>2966</v>
      </c>
      <c r="G216" s="41" t="s">
        <v>2585</v>
      </c>
      <c r="H216" s="41" t="s">
        <v>2865</v>
      </c>
      <c r="I216" s="67" t="s">
        <v>2262</v>
      </c>
      <c r="J216" s="67" t="s">
        <v>581</v>
      </c>
      <c r="K216" s="67" t="s">
        <v>582</v>
      </c>
      <c r="L216" s="133" t="s">
        <v>1029</v>
      </c>
      <c r="M216" s="133" t="s">
        <v>714</v>
      </c>
      <c r="N216" s="136" t="s">
        <v>928</v>
      </c>
      <c r="O216" s="138" t="s">
        <v>1065</v>
      </c>
      <c r="P216"/>
    </row>
    <row r="217" spans="1:16" ht="12.75">
      <c r="A217" s="130" t="s">
        <v>1731</v>
      </c>
      <c r="B217" s="42"/>
      <c r="C217" s="43" t="s">
        <v>1932</v>
      </c>
      <c r="D217" s="38" t="s">
        <v>2894</v>
      </c>
      <c r="E217" s="44" t="s">
        <v>2895</v>
      </c>
      <c r="F217" s="44" t="s">
        <v>510</v>
      </c>
      <c r="G217" s="44" t="s">
        <v>511</v>
      </c>
      <c r="H217" s="44" t="s">
        <v>2731</v>
      </c>
      <c r="I217" s="44" t="s">
        <v>903</v>
      </c>
      <c r="J217" s="44" t="s">
        <v>904</v>
      </c>
      <c r="K217" s="44" t="s">
        <v>2725</v>
      </c>
      <c r="L217" s="132" t="s">
        <v>2593</v>
      </c>
      <c r="M217" s="132" t="s">
        <v>1407</v>
      </c>
      <c r="N217" s="135"/>
      <c r="O217" s="137" t="s">
        <v>753</v>
      </c>
      <c r="P217"/>
    </row>
    <row r="218" spans="1:16" ht="12.75">
      <c r="A218" s="131" t="s">
        <v>46</v>
      </c>
      <c r="B218" s="39">
        <v>138</v>
      </c>
      <c r="C218" s="40" t="s">
        <v>2386</v>
      </c>
      <c r="D218" s="37" t="s">
        <v>2864</v>
      </c>
      <c r="E218" s="41" t="s">
        <v>2865</v>
      </c>
      <c r="F218" s="41" t="s">
        <v>2281</v>
      </c>
      <c r="G218" s="41" t="s">
        <v>406</v>
      </c>
      <c r="H218" s="41" t="s">
        <v>407</v>
      </c>
      <c r="I218" s="67" t="s">
        <v>167</v>
      </c>
      <c r="J218" s="67" t="s">
        <v>789</v>
      </c>
      <c r="K218" s="67" t="s">
        <v>830</v>
      </c>
      <c r="L218" s="133" t="s">
        <v>1450</v>
      </c>
      <c r="M218" s="133" t="s">
        <v>954</v>
      </c>
      <c r="N218" s="240" t="s">
        <v>1451</v>
      </c>
      <c r="O218" s="138" t="s">
        <v>1452</v>
      </c>
      <c r="P218"/>
    </row>
    <row r="219" spans="1:16" ht="12.75">
      <c r="A219" s="130" t="s">
        <v>1705</v>
      </c>
      <c r="B219" s="42"/>
      <c r="C219" s="43" t="s">
        <v>1514</v>
      </c>
      <c r="D219" s="38" t="s">
        <v>2866</v>
      </c>
      <c r="E219" s="44" t="s">
        <v>2867</v>
      </c>
      <c r="F219" s="44" t="s">
        <v>408</v>
      </c>
      <c r="G219" s="44" t="s">
        <v>409</v>
      </c>
      <c r="H219" s="44" t="s">
        <v>410</v>
      </c>
      <c r="I219" s="44" t="s">
        <v>831</v>
      </c>
      <c r="J219" s="44" t="s">
        <v>791</v>
      </c>
      <c r="K219" s="44" t="s">
        <v>832</v>
      </c>
      <c r="L219" s="132" t="s">
        <v>1453</v>
      </c>
      <c r="M219" s="132" t="s">
        <v>827</v>
      </c>
      <c r="N219" s="135"/>
      <c r="O219" s="137" t="s">
        <v>1454</v>
      </c>
      <c r="P219"/>
    </row>
    <row r="220" spans="1:16" ht="12.75">
      <c r="A220" s="131" t="s">
        <v>1449</v>
      </c>
      <c r="B220" s="39">
        <v>86</v>
      </c>
      <c r="C220" s="40" t="s">
        <v>2355</v>
      </c>
      <c r="D220" s="37" t="s">
        <v>2243</v>
      </c>
      <c r="E220" s="41" t="s">
        <v>2669</v>
      </c>
      <c r="F220" s="41" t="s">
        <v>275</v>
      </c>
      <c r="G220" s="41" t="s">
        <v>2411</v>
      </c>
      <c r="H220" s="41" t="s">
        <v>2224</v>
      </c>
      <c r="I220" s="67" t="s">
        <v>750</v>
      </c>
      <c r="J220" s="67" t="s">
        <v>751</v>
      </c>
      <c r="K220" s="67" t="s">
        <v>2742</v>
      </c>
      <c r="L220" s="133" t="s">
        <v>1103</v>
      </c>
      <c r="M220" s="133" t="s">
        <v>2904</v>
      </c>
      <c r="N220" s="136" t="s">
        <v>2954</v>
      </c>
      <c r="O220" s="138" t="s">
        <v>10</v>
      </c>
      <c r="P220"/>
    </row>
    <row r="221" spans="1:16" ht="12.75">
      <c r="A221" s="130" t="s">
        <v>1705</v>
      </c>
      <c r="B221" s="42"/>
      <c r="C221" s="43" t="s">
        <v>1548</v>
      </c>
      <c r="D221" s="38" t="s">
        <v>2511</v>
      </c>
      <c r="E221" s="44" t="s">
        <v>2941</v>
      </c>
      <c r="F221" s="44" t="s">
        <v>512</v>
      </c>
      <c r="G221" s="44" t="s">
        <v>177</v>
      </c>
      <c r="H221" s="44" t="s">
        <v>513</v>
      </c>
      <c r="I221" s="44" t="s">
        <v>288</v>
      </c>
      <c r="J221" s="44" t="s">
        <v>909</v>
      </c>
      <c r="K221" s="44" t="s">
        <v>910</v>
      </c>
      <c r="L221" s="132" t="s">
        <v>1455</v>
      </c>
      <c r="M221" s="132" t="s">
        <v>1456</v>
      </c>
      <c r="N221" s="135"/>
      <c r="O221" s="137" t="s">
        <v>11</v>
      </c>
      <c r="P221"/>
    </row>
    <row r="222" spans="1:16" ht="12.75">
      <c r="A222" s="131" t="s">
        <v>2898</v>
      </c>
      <c r="B222" s="39">
        <v>126</v>
      </c>
      <c r="C222" s="40" t="s">
        <v>2394</v>
      </c>
      <c r="D222" s="37" t="s">
        <v>2932</v>
      </c>
      <c r="E222" s="41" t="s">
        <v>2933</v>
      </c>
      <c r="F222" s="41" t="s">
        <v>503</v>
      </c>
      <c r="G222" s="41" t="s">
        <v>2864</v>
      </c>
      <c r="H222" s="41" t="s">
        <v>504</v>
      </c>
      <c r="I222" s="67" t="s">
        <v>905</v>
      </c>
      <c r="J222" s="67" t="s">
        <v>2419</v>
      </c>
      <c r="K222" s="67" t="s">
        <v>721</v>
      </c>
      <c r="L222" s="133" t="s">
        <v>1066</v>
      </c>
      <c r="M222" s="133" t="s">
        <v>1389</v>
      </c>
      <c r="N222" s="136" t="s">
        <v>2666</v>
      </c>
      <c r="O222" s="138" t="s">
        <v>1390</v>
      </c>
      <c r="P222"/>
    </row>
    <row r="223" spans="1:16" ht="12.75">
      <c r="A223" s="130" t="s">
        <v>1706</v>
      </c>
      <c r="B223" s="42"/>
      <c r="C223" s="43" t="s">
        <v>1936</v>
      </c>
      <c r="D223" s="38" t="s">
        <v>2934</v>
      </c>
      <c r="E223" s="44" t="s">
        <v>2935</v>
      </c>
      <c r="F223" s="44" t="s">
        <v>499</v>
      </c>
      <c r="G223" s="44" t="s">
        <v>505</v>
      </c>
      <c r="H223" s="44" t="s">
        <v>506</v>
      </c>
      <c r="I223" s="44" t="s">
        <v>906</v>
      </c>
      <c r="J223" s="44" t="s">
        <v>906</v>
      </c>
      <c r="K223" s="44" t="s">
        <v>907</v>
      </c>
      <c r="L223" s="132" t="s">
        <v>1457</v>
      </c>
      <c r="M223" s="132" t="s">
        <v>1458</v>
      </c>
      <c r="N223" s="135"/>
      <c r="O223" s="137" t="s">
        <v>1392</v>
      </c>
      <c r="P223"/>
    </row>
    <row r="224" spans="1:16" ht="12.75">
      <c r="A224" s="131" t="s">
        <v>47</v>
      </c>
      <c r="B224" s="39">
        <v>4</v>
      </c>
      <c r="C224" s="40" t="s">
        <v>2306</v>
      </c>
      <c r="D224" s="37" t="s">
        <v>2307</v>
      </c>
      <c r="E224" s="41" t="s">
        <v>2308</v>
      </c>
      <c r="F224" s="41" t="s">
        <v>2974</v>
      </c>
      <c r="G224" s="41" t="s">
        <v>2975</v>
      </c>
      <c r="H224" s="41" t="s">
        <v>2976</v>
      </c>
      <c r="I224" s="67" t="s">
        <v>583</v>
      </c>
      <c r="J224" s="67" t="s">
        <v>584</v>
      </c>
      <c r="K224" s="67" t="s">
        <v>585</v>
      </c>
      <c r="L224" s="133" t="s">
        <v>1066</v>
      </c>
      <c r="M224" s="133" t="s">
        <v>1067</v>
      </c>
      <c r="N224" s="136" t="s">
        <v>242</v>
      </c>
      <c r="O224" s="138" t="s">
        <v>1068</v>
      </c>
      <c r="P224"/>
    </row>
    <row r="225" spans="1:16" ht="12.75">
      <c r="A225" s="130" t="s">
        <v>1731</v>
      </c>
      <c r="B225" s="42"/>
      <c r="C225" s="43" t="s">
        <v>2042</v>
      </c>
      <c r="D225" s="38" t="s">
        <v>2936</v>
      </c>
      <c r="E225" s="44" t="s">
        <v>2937</v>
      </c>
      <c r="F225" s="44" t="s">
        <v>507</v>
      </c>
      <c r="G225" s="44" t="s">
        <v>508</v>
      </c>
      <c r="H225" s="44" t="s">
        <v>470</v>
      </c>
      <c r="I225" s="44" t="s">
        <v>908</v>
      </c>
      <c r="J225" s="44" t="s">
        <v>895</v>
      </c>
      <c r="K225" s="44" t="s">
        <v>502</v>
      </c>
      <c r="L225" s="132" t="s">
        <v>1459</v>
      </c>
      <c r="M225" s="132" t="s">
        <v>871</v>
      </c>
      <c r="N225" s="135"/>
      <c r="O225" s="137" t="s">
        <v>1069</v>
      </c>
      <c r="P225"/>
    </row>
    <row r="226" spans="1:16" ht="12.75">
      <c r="A226" s="131" t="s">
        <v>48</v>
      </c>
      <c r="B226" s="39">
        <v>148</v>
      </c>
      <c r="C226" s="40" t="s">
        <v>2314</v>
      </c>
      <c r="D226" s="37" t="s">
        <v>2753</v>
      </c>
      <c r="E226" s="41" t="s">
        <v>2221</v>
      </c>
      <c r="F226" s="41" t="s">
        <v>277</v>
      </c>
      <c r="G226" s="41" t="s">
        <v>278</v>
      </c>
      <c r="H226" s="41" t="s">
        <v>279</v>
      </c>
      <c r="I226" s="67" t="s">
        <v>2195</v>
      </c>
      <c r="J226" s="67" t="s">
        <v>657</v>
      </c>
      <c r="K226" s="67" t="s">
        <v>476</v>
      </c>
      <c r="L226" s="133" t="s">
        <v>1070</v>
      </c>
      <c r="M226" s="133" t="s">
        <v>594</v>
      </c>
      <c r="N226" s="241" t="s">
        <v>932</v>
      </c>
      <c r="O226" s="138" t="s">
        <v>1071</v>
      </c>
      <c r="P226"/>
    </row>
    <row r="227" spans="1:16" ht="12.75">
      <c r="A227" s="130" t="s">
        <v>1707</v>
      </c>
      <c r="B227" s="42"/>
      <c r="C227" s="43" t="s">
        <v>1911</v>
      </c>
      <c r="D227" s="38" t="s">
        <v>2481</v>
      </c>
      <c r="E227" s="44" t="s">
        <v>2754</v>
      </c>
      <c r="F227" s="44" t="s">
        <v>2417</v>
      </c>
      <c r="G227" s="44" t="s">
        <v>2416</v>
      </c>
      <c r="H227" s="44" t="s">
        <v>2479</v>
      </c>
      <c r="I227" s="44" t="s">
        <v>911</v>
      </c>
      <c r="J227" s="44" t="s">
        <v>195</v>
      </c>
      <c r="K227" s="44" t="s">
        <v>2623</v>
      </c>
      <c r="L227" s="132" t="s">
        <v>519</v>
      </c>
      <c r="M227" s="132" t="s">
        <v>1346</v>
      </c>
      <c r="N227" s="135"/>
      <c r="O227" s="137" t="s">
        <v>1072</v>
      </c>
      <c r="P227"/>
    </row>
    <row r="228" spans="1:16" ht="13.5">
      <c r="A228" s="131"/>
      <c r="B228" s="39">
        <v>74</v>
      </c>
      <c r="C228" s="40" t="s">
        <v>2343</v>
      </c>
      <c r="D228" s="37" t="s">
        <v>2589</v>
      </c>
      <c r="E228" s="41" t="s">
        <v>2581</v>
      </c>
      <c r="F228" s="41" t="s">
        <v>162</v>
      </c>
      <c r="G228" s="41" t="s">
        <v>213</v>
      </c>
      <c r="H228" s="41" t="s">
        <v>2570</v>
      </c>
      <c r="I228" s="41" t="s">
        <v>692</v>
      </c>
      <c r="J228" s="41" t="s">
        <v>695</v>
      </c>
      <c r="K228" s="41" t="s">
        <v>2704</v>
      </c>
      <c r="L228" s="133" t="s">
        <v>1022</v>
      </c>
      <c r="M228" s="133" t="s">
        <v>676</v>
      </c>
      <c r="N228" s="141" t="s">
        <v>2516</v>
      </c>
      <c r="O228" s="139"/>
      <c r="P228"/>
    </row>
    <row r="229" spans="1:16" ht="13.5">
      <c r="A229" s="130" t="s">
        <v>1705</v>
      </c>
      <c r="B229" s="42"/>
      <c r="C229" s="43" t="s">
        <v>1535</v>
      </c>
      <c r="D229" s="38" t="s">
        <v>2668</v>
      </c>
      <c r="E229" s="44" t="s">
        <v>2610</v>
      </c>
      <c r="F229" s="44" t="s">
        <v>3011</v>
      </c>
      <c r="G229" s="44" t="s">
        <v>343</v>
      </c>
      <c r="H229" s="44" t="s">
        <v>344</v>
      </c>
      <c r="I229" s="44" t="s">
        <v>2215</v>
      </c>
      <c r="J229" s="44" t="s">
        <v>370</v>
      </c>
      <c r="K229" s="44" t="s">
        <v>3017</v>
      </c>
      <c r="L229" s="132" t="s">
        <v>2506</v>
      </c>
      <c r="M229" s="132" t="s">
        <v>2528</v>
      </c>
      <c r="N229" s="142"/>
      <c r="O229" s="140"/>
      <c r="P229"/>
    </row>
    <row r="230" spans="1:16" ht="13.5">
      <c r="A230" s="131"/>
      <c r="B230" s="39">
        <v>15</v>
      </c>
      <c r="C230" s="40" t="s">
        <v>2258</v>
      </c>
      <c r="D230" s="37" t="s">
        <v>2259</v>
      </c>
      <c r="E230" s="41" t="s">
        <v>2260</v>
      </c>
      <c r="F230" s="41" t="s">
        <v>116</v>
      </c>
      <c r="G230" s="41" t="s">
        <v>117</v>
      </c>
      <c r="H230" s="41" t="s">
        <v>118</v>
      </c>
      <c r="I230" s="41" t="s">
        <v>3024</v>
      </c>
      <c r="J230" s="41" t="s">
        <v>586</v>
      </c>
      <c r="K230" s="41" t="s">
        <v>587</v>
      </c>
      <c r="L230" s="133" t="s">
        <v>1073</v>
      </c>
      <c r="M230" s="133"/>
      <c r="N230" s="141" t="s">
        <v>2516</v>
      </c>
      <c r="O230" s="139"/>
      <c r="P230"/>
    </row>
    <row r="231" spans="1:16" ht="13.5">
      <c r="A231" s="130" t="s">
        <v>1731</v>
      </c>
      <c r="B231" s="42"/>
      <c r="C231" s="43" t="s">
        <v>1492</v>
      </c>
      <c r="D231" s="38" t="s">
        <v>2831</v>
      </c>
      <c r="E231" s="44" t="s">
        <v>2832</v>
      </c>
      <c r="F231" s="44" t="s">
        <v>514</v>
      </c>
      <c r="G231" s="44" t="s">
        <v>515</v>
      </c>
      <c r="H231" s="44" t="s">
        <v>516</v>
      </c>
      <c r="I231" s="44" t="s">
        <v>2909</v>
      </c>
      <c r="J231" s="44" t="s">
        <v>912</v>
      </c>
      <c r="K231" s="44" t="s">
        <v>913</v>
      </c>
      <c r="L231" s="132" t="s">
        <v>2651</v>
      </c>
      <c r="M231" s="132"/>
      <c r="N231" s="142"/>
      <c r="O231" s="140"/>
      <c r="P231"/>
    </row>
    <row r="232" spans="1:16" ht="13.5">
      <c r="A232" s="131"/>
      <c r="B232" s="39">
        <v>40</v>
      </c>
      <c r="C232" s="40" t="s">
        <v>2316</v>
      </c>
      <c r="D232" s="37" t="s">
        <v>2767</v>
      </c>
      <c r="E232" s="41" t="s">
        <v>2570</v>
      </c>
      <c r="F232" s="41" t="s">
        <v>2195</v>
      </c>
      <c r="G232" s="41" t="s">
        <v>293</v>
      </c>
      <c r="H232" s="41" t="s">
        <v>294</v>
      </c>
      <c r="I232" s="41" t="s">
        <v>680</v>
      </c>
      <c r="J232" s="41" t="s">
        <v>760</v>
      </c>
      <c r="K232" s="41" t="s">
        <v>761</v>
      </c>
      <c r="L232" s="133"/>
      <c r="M232" s="133"/>
      <c r="N232" s="141" t="s">
        <v>2516</v>
      </c>
      <c r="O232" s="139"/>
      <c r="P232"/>
    </row>
    <row r="233" spans="1:16" ht="13.5">
      <c r="A233" s="130" t="s">
        <v>1705</v>
      </c>
      <c r="B233" s="42"/>
      <c r="C233" s="43" t="s">
        <v>1884</v>
      </c>
      <c r="D233" s="38" t="s">
        <v>2485</v>
      </c>
      <c r="E233" s="44" t="s">
        <v>2768</v>
      </c>
      <c r="F233" s="44" t="s">
        <v>295</v>
      </c>
      <c r="G233" s="44" t="s">
        <v>2215</v>
      </c>
      <c r="H233" s="44" t="s">
        <v>2542</v>
      </c>
      <c r="I233" s="44" t="s">
        <v>762</v>
      </c>
      <c r="J233" s="44" t="s">
        <v>2192</v>
      </c>
      <c r="K233" s="44" t="s">
        <v>3020</v>
      </c>
      <c r="L233" s="132"/>
      <c r="M233" s="132"/>
      <c r="N233" s="142"/>
      <c r="O233" s="140"/>
      <c r="P233"/>
    </row>
    <row r="234" spans="1:16" ht="13.5">
      <c r="A234" s="131"/>
      <c r="B234" s="39">
        <v>44</v>
      </c>
      <c r="C234" s="40" t="s">
        <v>2206</v>
      </c>
      <c r="D234" s="37" t="s">
        <v>2207</v>
      </c>
      <c r="E234" s="41" t="s">
        <v>2208</v>
      </c>
      <c r="F234" s="41" t="s">
        <v>133</v>
      </c>
      <c r="G234" s="41" t="s">
        <v>2190</v>
      </c>
      <c r="H234" s="41" t="s">
        <v>2742</v>
      </c>
      <c r="I234" s="41" t="s">
        <v>653</v>
      </c>
      <c r="J234" s="41" t="s">
        <v>654</v>
      </c>
      <c r="K234" s="41" t="s">
        <v>2882</v>
      </c>
      <c r="L234" s="133"/>
      <c r="M234" s="133"/>
      <c r="N234" s="141" t="s">
        <v>2516</v>
      </c>
      <c r="O234" s="139"/>
      <c r="P234"/>
    </row>
    <row r="235" spans="1:16" ht="13.5">
      <c r="A235" s="130" t="s">
        <v>1707</v>
      </c>
      <c r="B235" s="42"/>
      <c r="C235" s="43" t="s">
        <v>1911</v>
      </c>
      <c r="D235" s="38" t="s">
        <v>2414</v>
      </c>
      <c r="E235" s="44" t="s">
        <v>2750</v>
      </c>
      <c r="F235" s="44" t="s">
        <v>2448</v>
      </c>
      <c r="G235" s="44" t="s">
        <v>2484</v>
      </c>
      <c r="H235" s="44" t="s">
        <v>2758</v>
      </c>
      <c r="I235" s="44" t="s">
        <v>296</v>
      </c>
      <c r="J235" s="44" t="s">
        <v>225</v>
      </c>
      <c r="K235" s="44" t="s">
        <v>2509</v>
      </c>
      <c r="L235" s="132"/>
      <c r="M235" s="132"/>
      <c r="N235" s="142"/>
      <c r="O235" s="140"/>
      <c r="P235"/>
    </row>
    <row r="236" spans="1:16" ht="13.5">
      <c r="A236" s="131"/>
      <c r="B236" s="39">
        <v>28</v>
      </c>
      <c r="C236" s="40" t="s">
        <v>2239</v>
      </c>
      <c r="D236" s="37" t="s">
        <v>2240</v>
      </c>
      <c r="E236" s="41" t="s">
        <v>2241</v>
      </c>
      <c r="F236" s="41" t="s">
        <v>3012</v>
      </c>
      <c r="G236" s="41" t="s">
        <v>3013</v>
      </c>
      <c r="H236" s="41" t="s">
        <v>3014</v>
      </c>
      <c r="I236" s="41" t="s">
        <v>2277</v>
      </c>
      <c r="J236" s="41" t="s">
        <v>609</v>
      </c>
      <c r="K236" s="41" t="s">
        <v>2301</v>
      </c>
      <c r="L236" s="133"/>
      <c r="M236" s="133"/>
      <c r="N236" s="141" t="s">
        <v>2516</v>
      </c>
      <c r="O236" s="139"/>
      <c r="P236"/>
    </row>
    <row r="237" spans="1:16" ht="13.5">
      <c r="A237" s="130" t="s">
        <v>1728</v>
      </c>
      <c r="B237" s="42"/>
      <c r="C237" s="43" t="s">
        <v>1871</v>
      </c>
      <c r="D237" s="38" t="s">
        <v>2643</v>
      </c>
      <c r="E237" s="44" t="s">
        <v>2795</v>
      </c>
      <c r="F237" s="44" t="s">
        <v>334</v>
      </c>
      <c r="G237" s="44" t="s">
        <v>2896</v>
      </c>
      <c r="H237" s="44" t="s">
        <v>2565</v>
      </c>
      <c r="I237" s="44" t="s">
        <v>414</v>
      </c>
      <c r="J237" s="44" t="s">
        <v>2681</v>
      </c>
      <c r="K237" s="44" t="s">
        <v>243</v>
      </c>
      <c r="L237" s="132"/>
      <c r="M237" s="132"/>
      <c r="N237" s="142"/>
      <c r="O237" s="140"/>
      <c r="P237"/>
    </row>
    <row r="238" spans="1:16" ht="13.5">
      <c r="A238" s="131"/>
      <c r="B238" s="39">
        <v>139</v>
      </c>
      <c r="C238" s="40" t="s">
        <v>2377</v>
      </c>
      <c r="D238" s="37" t="s">
        <v>2817</v>
      </c>
      <c r="E238" s="41" t="s">
        <v>2579</v>
      </c>
      <c r="F238" s="41" t="s">
        <v>2240</v>
      </c>
      <c r="G238" s="41" t="s">
        <v>2229</v>
      </c>
      <c r="H238" s="41" t="s">
        <v>374</v>
      </c>
      <c r="I238" s="41" t="s">
        <v>2470</v>
      </c>
      <c r="J238" s="41" t="s">
        <v>809</v>
      </c>
      <c r="K238" s="41" t="s">
        <v>651</v>
      </c>
      <c r="L238" s="133"/>
      <c r="M238" s="133"/>
      <c r="N238" s="141" t="s">
        <v>2516</v>
      </c>
      <c r="O238" s="139"/>
      <c r="P238"/>
    </row>
    <row r="239" spans="1:16" ht="13.5">
      <c r="A239" s="130" t="s">
        <v>1705</v>
      </c>
      <c r="B239" s="42"/>
      <c r="C239" s="43" t="s">
        <v>1548</v>
      </c>
      <c r="D239" s="38" t="s">
        <v>2818</v>
      </c>
      <c r="E239" s="44" t="s">
        <v>2819</v>
      </c>
      <c r="F239" s="44" t="s">
        <v>375</v>
      </c>
      <c r="G239" s="44" t="s">
        <v>376</v>
      </c>
      <c r="H239" s="44" t="s">
        <v>377</v>
      </c>
      <c r="I239" s="44" t="s">
        <v>810</v>
      </c>
      <c r="J239" s="44" t="s">
        <v>2779</v>
      </c>
      <c r="K239" s="44" t="s">
        <v>796</v>
      </c>
      <c r="L239" s="132"/>
      <c r="M239" s="132"/>
      <c r="N239" s="142"/>
      <c r="O239" s="140"/>
      <c r="P239"/>
    </row>
    <row r="240" spans="1:16" ht="13.5">
      <c r="A240" s="131"/>
      <c r="B240" s="39">
        <v>23</v>
      </c>
      <c r="C240" s="40" t="s">
        <v>2294</v>
      </c>
      <c r="D240" s="37" t="s">
        <v>2295</v>
      </c>
      <c r="E240" s="41" t="s">
        <v>2296</v>
      </c>
      <c r="F240" s="41" t="s">
        <v>2537</v>
      </c>
      <c r="G240" s="41" t="s">
        <v>2678</v>
      </c>
      <c r="H240" s="41" t="s">
        <v>3042</v>
      </c>
      <c r="I240" s="41" t="s">
        <v>136</v>
      </c>
      <c r="J240" s="41" t="s">
        <v>569</v>
      </c>
      <c r="K240" s="41" t="s">
        <v>570</v>
      </c>
      <c r="L240" s="133"/>
      <c r="M240" s="133"/>
      <c r="N240" s="141" t="s">
        <v>2516</v>
      </c>
      <c r="O240" s="139"/>
      <c r="P240"/>
    </row>
    <row r="241" spans="1:16" ht="13.5">
      <c r="A241" s="130" t="s">
        <v>1728</v>
      </c>
      <c r="B241" s="42"/>
      <c r="C241" s="43" t="s">
        <v>1884</v>
      </c>
      <c r="D241" s="38" t="s">
        <v>2896</v>
      </c>
      <c r="E241" s="44" t="s">
        <v>2897</v>
      </c>
      <c r="F241" s="44" t="s">
        <v>450</v>
      </c>
      <c r="G241" s="44" t="s">
        <v>2821</v>
      </c>
      <c r="H241" s="44" t="s">
        <v>451</v>
      </c>
      <c r="I241" s="44" t="s">
        <v>837</v>
      </c>
      <c r="J241" s="44" t="s">
        <v>2685</v>
      </c>
      <c r="K241" s="44" t="s">
        <v>669</v>
      </c>
      <c r="L241" s="132"/>
      <c r="M241" s="132"/>
      <c r="N241" s="142"/>
      <c r="O241" s="140"/>
      <c r="P241"/>
    </row>
    <row r="242" spans="1:16" ht="13.5">
      <c r="A242" s="131"/>
      <c r="B242" s="39">
        <v>110</v>
      </c>
      <c r="C242" s="40" t="s">
        <v>2378</v>
      </c>
      <c r="D242" s="37" t="s">
        <v>2734</v>
      </c>
      <c r="E242" s="41" t="s">
        <v>2661</v>
      </c>
      <c r="F242" s="41" t="s">
        <v>2563</v>
      </c>
      <c r="G242" s="41" t="s">
        <v>473</v>
      </c>
      <c r="H242" s="41" t="s">
        <v>2263</v>
      </c>
      <c r="I242" s="41" t="s">
        <v>236</v>
      </c>
      <c r="J242" s="41" t="s">
        <v>914</v>
      </c>
      <c r="K242" s="41"/>
      <c r="L242" s="133"/>
      <c r="M242" s="133"/>
      <c r="N242" s="141" t="s">
        <v>517</v>
      </c>
      <c r="O242" s="139"/>
      <c r="P242"/>
    </row>
    <row r="243" spans="1:16" ht="13.5">
      <c r="A243" s="130" t="s">
        <v>1705</v>
      </c>
      <c r="B243" s="42"/>
      <c r="C243" s="43" t="s">
        <v>1932</v>
      </c>
      <c r="D243" s="38" t="s">
        <v>2931</v>
      </c>
      <c r="E243" s="44" t="s">
        <v>2709</v>
      </c>
      <c r="F243" s="44" t="s">
        <v>2601</v>
      </c>
      <c r="G243" s="44" t="s">
        <v>474</v>
      </c>
      <c r="H243" s="44" t="s">
        <v>475</v>
      </c>
      <c r="I243" s="44" t="s">
        <v>915</v>
      </c>
      <c r="J243" s="44" t="s">
        <v>916</v>
      </c>
      <c r="K243" s="44"/>
      <c r="L243" s="132"/>
      <c r="M243" s="132"/>
      <c r="N243" s="142"/>
      <c r="O243" s="140"/>
      <c r="P243"/>
    </row>
    <row r="244" spans="1:16" ht="13.5">
      <c r="A244" s="131"/>
      <c r="B244" s="39">
        <v>25</v>
      </c>
      <c r="C244" s="40" t="s">
        <v>2222</v>
      </c>
      <c r="D244" s="37" t="s">
        <v>2223</v>
      </c>
      <c r="E244" s="41" t="s">
        <v>2224</v>
      </c>
      <c r="F244" s="41" t="s">
        <v>2202</v>
      </c>
      <c r="G244" s="41" t="s">
        <v>3000</v>
      </c>
      <c r="H244" s="41" t="s">
        <v>2535</v>
      </c>
      <c r="I244" s="41" t="s">
        <v>917</v>
      </c>
      <c r="J244" s="41"/>
      <c r="K244" s="41"/>
      <c r="L244" s="133"/>
      <c r="M244" s="133"/>
      <c r="N244" s="141" t="s">
        <v>2516</v>
      </c>
      <c r="O244" s="139"/>
      <c r="P244"/>
    </row>
    <row r="245" spans="1:16" ht="13.5">
      <c r="A245" s="130" t="s">
        <v>1731</v>
      </c>
      <c r="B245" s="42"/>
      <c r="C245" s="43" t="s">
        <v>1869</v>
      </c>
      <c r="D245" s="38" t="s">
        <v>2770</v>
      </c>
      <c r="E245" s="44" t="s">
        <v>2554</v>
      </c>
      <c r="F245" s="44" t="s">
        <v>2797</v>
      </c>
      <c r="G245" s="44" t="s">
        <v>2813</v>
      </c>
      <c r="H245" s="44" t="s">
        <v>2497</v>
      </c>
      <c r="I245" s="44" t="s">
        <v>2574</v>
      </c>
      <c r="J245" s="44"/>
      <c r="K245" s="44"/>
      <c r="L245" s="132"/>
      <c r="M245" s="132"/>
      <c r="N245" s="142"/>
      <c r="O245" s="140"/>
      <c r="P245"/>
    </row>
    <row r="246" spans="1:16" ht="13.5">
      <c r="A246" s="131"/>
      <c r="B246" s="39">
        <v>36</v>
      </c>
      <c r="C246" s="40" t="s">
        <v>2225</v>
      </c>
      <c r="D246" s="37" t="s">
        <v>2226</v>
      </c>
      <c r="E246" s="41" t="s">
        <v>2227</v>
      </c>
      <c r="F246" s="41" t="s">
        <v>3002</v>
      </c>
      <c r="G246" s="41" t="s">
        <v>3003</v>
      </c>
      <c r="H246" s="41" t="s">
        <v>3004</v>
      </c>
      <c r="I246" s="41"/>
      <c r="J246" s="41"/>
      <c r="K246" s="41"/>
      <c r="L246" s="133"/>
      <c r="M246" s="133"/>
      <c r="N246" s="141" t="s">
        <v>2516</v>
      </c>
      <c r="O246" s="139"/>
      <c r="P246"/>
    </row>
    <row r="247" spans="1:16" ht="13.5">
      <c r="A247" s="130" t="s">
        <v>1727</v>
      </c>
      <c r="B247" s="42"/>
      <c r="C247" s="43" t="s">
        <v>1913</v>
      </c>
      <c r="D247" s="38" t="s">
        <v>2772</v>
      </c>
      <c r="E247" s="44" t="s">
        <v>2773</v>
      </c>
      <c r="F247" s="44" t="s">
        <v>321</v>
      </c>
      <c r="G247" s="44" t="s">
        <v>2188</v>
      </c>
      <c r="H247" s="44" t="s">
        <v>2652</v>
      </c>
      <c r="I247" s="44"/>
      <c r="J247" s="44"/>
      <c r="K247" s="44"/>
      <c r="L247" s="132"/>
      <c r="M247" s="132"/>
      <c r="N247" s="142"/>
      <c r="O247" s="140"/>
      <c r="P247"/>
    </row>
    <row r="248" spans="1:16" ht="13.5">
      <c r="A248" s="131"/>
      <c r="B248" s="39">
        <v>119</v>
      </c>
      <c r="C248" s="40" t="s">
        <v>2387</v>
      </c>
      <c r="D248" s="37" t="s">
        <v>2721</v>
      </c>
      <c r="E248" s="41" t="s">
        <v>2722</v>
      </c>
      <c r="F248" s="41" t="s">
        <v>3018</v>
      </c>
      <c r="G248" s="41" t="s">
        <v>456</v>
      </c>
      <c r="H248" s="41" t="s">
        <v>457</v>
      </c>
      <c r="I248" s="41"/>
      <c r="J248" s="41"/>
      <c r="K248" s="41"/>
      <c r="L248" s="133"/>
      <c r="M248" s="133"/>
      <c r="N248" s="141" t="s">
        <v>2270</v>
      </c>
      <c r="O248" s="139"/>
      <c r="P248"/>
    </row>
    <row r="249" spans="1:16" ht="13.5">
      <c r="A249" s="130" t="s">
        <v>1706</v>
      </c>
      <c r="B249" s="42"/>
      <c r="C249" s="43" t="s">
        <v>1508</v>
      </c>
      <c r="D249" s="38" t="s">
        <v>2870</v>
      </c>
      <c r="E249" s="44" t="s">
        <v>2899</v>
      </c>
      <c r="F249" s="44" t="s">
        <v>2899</v>
      </c>
      <c r="G249" s="44" t="s">
        <v>458</v>
      </c>
      <c r="H249" s="44" t="s">
        <v>459</v>
      </c>
      <c r="I249" s="44"/>
      <c r="J249" s="44"/>
      <c r="K249" s="44"/>
      <c r="L249" s="132"/>
      <c r="M249" s="132"/>
      <c r="N249" s="142"/>
      <c r="O249" s="140"/>
      <c r="P249"/>
    </row>
    <row r="250" spans="1:16" ht="13.5">
      <c r="A250" s="131"/>
      <c r="B250" s="39">
        <v>54</v>
      </c>
      <c r="C250" s="40" t="s">
        <v>2323</v>
      </c>
      <c r="D250" s="37" t="s">
        <v>2446</v>
      </c>
      <c r="E250" s="41" t="s">
        <v>2447</v>
      </c>
      <c r="F250" s="41" t="s">
        <v>119</v>
      </c>
      <c r="G250" s="41" t="s">
        <v>120</v>
      </c>
      <c r="H250" s="41"/>
      <c r="I250" s="41"/>
      <c r="J250" s="41"/>
      <c r="K250" s="41"/>
      <c r="L250" s="133"/>
      <c r="M250" s="133"/>
      <c r="N250" s="141" t="s">
        <v>2516</v>
      </c>
      <c r="O250" s="139"/>
      <c r="P250"/>
    </row>
    <row r="251" spans="1:16" ht="13.5">
      <c r="A251" s="130" t="s">
        <v>1705</v>
      </c>
      <c r="B251" s="42"/>
      <c r="C251" s="43" t="s">
        <v>1514</v>
      </c>
      <c r="D251" s="38" t="s">
        <v>2613</v>
      </c>
      <c r="E251" s="44" t="s">
        <v>2820</v>
      </c>
      <c r="F251" s="44" t="s">
        <v>2200</v>
      </c>
      <c r="G251" s="44" t="s">
        <v>2607</v>
      </c>
      <c r="H251" s="44"/>
      <c r="I251" s="44"/>
      <c r="J251" s="44"/>
      <c r="K251" s="44"/>
      <c r="L251" s="132"/>
      <c r="M251" s="132"/>
      <c r="N251" s="142"/>
      <c r="O251" s="140"/>
      <c r="P251"/>
    </row>
    <row r="252" spans="1:16" ht="13.5">
      <c r="A252" s="131"/>
      <c r="B252" s="39">
        <v>146</v>
      </c>
      <c r="C252" s="40" t="s">
        <v>2334</v>
      </c>
      <c r="D252" s="37" t="s">
        <v>2833</v>
      </c>
      <c r="E252" s="41" t="s">
        <v>2834</v>
      </c>
      <c r="F252" s="41" t="s">
        <v>137</v>
      </c>
      <c r="G252" s="41" t="s">
        <v>365</v>
      </c>
      <c r="H252" s="41"/>
      <c r="I252" s="41"/>
      <c r="J252" s="41"/>
      <c r="K252" s="41"/>
      <c r="L252" s="133"/>
      <c r="M252" s="133"/>
      <c r="N252" s="141" t="s">
        <v>517</v>
      </c>
      <c r="O252" s="139"/>
      <c r="P252"/>
    </row>
    <row r="253" spans="1:16" ht="13.5">
      <c r="A253" s="130" t="s">
        <v>1830</v>
      </c>
      <c r="B253" s="42"/>
      <c r="C253" s="43" t="s">
        <v>1552</v>
      </c>
      <c r="D253" s="38" t="s">
        <v>2835</v>
      </c>
      <c r="E253" s="44" t="s">
        <v>2836</v>
      </c>
      <c r="F253" s="44" t="s">
        <v>2672</v>
      </c>
      <c r="G253" s="44" t="s">
        <v>2567</v>
      </c>
      <c r="H253" s="44"/>
      <c r="I253" s="44"/>
      <c r="J253" s="44"/>
      <c r="K253" s="44"/>
      <c r="L253" s="132"/>
      <c r="M253" s="132"/>
      <c r="N253" s="142"/>
      <c r="O253" s="140"/>
      <c r="P253"/>
    </row>
    <row r="254" spans="1:16" ht="13.5">
      <c r="A254" s="131"/>
      <c r="B254" s="39">
        <v>22</v>
      </c>
      <c r="C254" s="40" t="s">
        <v>2249</v>
      </c>
      <c r="D254" s="37" t="s">
        <v>2250</v>
      </c>
      <c r="E254" s="41" t="s">
        <v>2251</v>
      </c>
      <c r="F254" s="41" t="s">
        <v>222</v>
      </c>
      <c r="G254" s="41" t="s">
        <v>222</v>
      </c>
      <c r="H254" s="41"/>
      <c r="I254" s="41"/>
      <c r="J254" s="41"/>
      <c r="K254" s="41"/>
      <c r="L254" s="133"/>
      <c r="M254" s="133"/>
      <c r="N254" s="141" t="s">
        <v>517</v>
      </c>
      <c r="O254" s="139"/>
      <c r="P254"/>
    </row>
    <row r="255" spans="1:16" ht="13.5">
      <c r="A255" s="130" t="s">
        <v>1731</v>
      </c>
      <c r="B255" s="42"/>
      <c r="C255" s="43" t="s">
        <v>1869</v>
      </c>
      <c r="D255" s="38" t="s">
        <v>2812</v>
      </c>
      <c r="E255" s="44" t="s">
        <v>2813</v>
      </c>
      <c r="F255" s="44" t="s">
        <v>518</v>
      </c>
      <c r="G255" s="44" t="s">
        <v>519</v>
      </c>
      <c r="H255" s="44"/>
      <c r="I255" s="44"/>
      <c r="J255" s="44"/>
      <c r="K255" s="44"/>
      <c r="L255" s="132"/>
      <c r="M255" s="132"/>
      <c r="N255" s="142"/>
      <c r="O255" s="140"/>
      <c r="P255"/>
    </row>
    <row r="256" spans="1:16" ht="13.5">
      <c r="A256" s="131"/>
      <c r="B256" s="39">
        <v>104</v>
      </c>
      <c r="C256" s="40" t="s">
        <v>2372</v>
      </c>
      <c r="D256" s="37" t="s">
        <v>2648</v>
      </c>
      <c r="E256" s="41" t="s">
        <v>2689</v>
      </c>
      <c r="F256" s="41" t="s">
        <v>520</v>
      </c>
      <c r="G256" s="41"/>
      <c r="H256" s="41"/>
      <c r="I256" s="41"/>
      <c r="J256" s="41"/>
      <c r="K256" s="41"/>
      <c r="L256" s="133"/>
      <c r="M256" s="133"/>
      <c r="N256" s="141" t="s">
        <v>2516</v>
      </c>
      <c r="O256" s="139"/>
      <c r="P256"/>
    </row>
    <row r="257" spans="1:16" ht="13.5">
      <c r="A257" s="130" t="s">
        <v>1706</v>
      </c>
      <c r="B257" s="42"/>
      <c r="C257" s="43" t="s">
        <v>2042</v>
      </c>
      <c r="D257" s="38" t="s">
        <v>2830</v>
      </c>
      <c r="E257" s="44" t="s">
        <v>2706</v>
      </c>
      <c r="F257" s="44" t="s">
        <v>521</v>
      </c>
      <c r="G257" s="44"/>
      <c r="H257" s="44"/>
      <c r="I257" s="44"/>
      <c r="J257" s="44"/>
      <c r="K257" s="44"/>
      <c r="L257" s="132"/>
      <c r="M257" s="132"/>
      <c r="N257" s="142"/>
      <c r="O257" s="140"/>
      <c r="P257"/>
    </row>
    <row r="258" spans="1:16" ht="13.5">
      <c r="A258" s="131"/>
      <c r="B258" s="39">
        <v>1</v>
      </c>
      <c r="C258" s="40" t="s">
        <v>2267</v>
      </c>
      <c r="D258" s="37" t="s">
        <v>2268</v>
      </c>
      <c r="E258" s="41" t="s">
        <v>2269</v>
      </c>
      <c r="F258" s="41"/>
      <c r="G258" s="41"/>
      <c r="H258" s="41"/>
      <c r="I258" s="41"/>
      <c r="J258" s="41"/>
      <c r="K258" s="41"/>
      <c r="L258" s="133"/>
      <c r="M258" s="133"/>
      <c r="N258" s="141" t="s">
        <v>2270</v>
      </c>
      <c r="O258" s="139"/>
      <c r="P258"/>
    </row>
    <row r="259" spans="1:16" ht="13.5">
      <c r="A259" s="130" t="s">
        <v>1731</v>
      </c>
      <c r="B259" s="42"/>
      <c r="C259" s="43" t="s">
        <v>1483</v>
      </c>
      <c r="D259" s="38" t="s">
        <v>2846</v>
      </c>
      <c r="E259" s="44" t="s">
        <v>2847</v>
      </c>
      <c r="F259" s="44"/>
      <c r="G259" s="44"/>
      <c r="H259" s="44"/>
      <c r="I259" s="44"/>
      <c r="J259" s="44"/>
      <c r="K259" s="44"/>
      <c r="L259" s="132"/>
      <c r="M259" s="132"/>
      <c r="N259" s="142"/>
      <c r="O259" s="140"/>
      <c r="P259"/>
    </row>
    <row r="260" spans="1:16" ht="13.5">
      <c r="A260" s="131"/>
      <c r="B260" s="39">
        <v>41</v>
      </c>
      <c r="C260" s="40" t="s">
        <v>2276</v>
      </c>
      <c r="D260" s="37" t="s">
        <v>2277</v>
      </c>
      <c r="E260" s="41" t="s">
        <v>2278</v>
      </c>
      <c r="F260" s="41"/>
      <c r="G260" s="41"/>
      <c r="H260" s="41"/>
      <c r="I260" s="41"/>
      <c r="J260" s="41"/>
      <c r="K260" s="41"/>
      <c r="L260" s="133"/>
      <c r="M260" s="133"/>
      <c r="N260" s="141" t="s">
        <v>2270</v>
      </c>
      <c r="O260" s="139"/>
      <c r="P260"/>
    </row>
    <row r="261" spans="1:16" ht="13.5">
      <c r="A261" s="130" t="s">
        <v>1727</v>
      </c>
      <c r="B261" s="42"/>
      <c r="C261" s="43" t="s">
        <v>1509</v>
      </c>
      <c r="D261" s="38" t="s">
        <v>2187</v>
      </c>
      <c r="E261" s="44" t="s">
        <v>2851</v>
      </c>
      <c r="F261" s="44"/>
      <c r="G261" s="44"/>
      <c r="H261" s="44"/>
      <c r="I261" s="44"/>
      <c r="J261" s="44"/>
      <c r="K261" s="44"/>
      <c r="L261" s="132"/>
      <c r="M261" s="132"/>
      <c r="N261" s="142"/>
      <c r="O261" s="140"/>
      <c r="P261"/>
    </row>
    <row r="262" spans="1:16" ht="13.5">
      <c r="A262" s="131"/>
      <c r="B262" s="39">
        <v>62</v>
      </c>
      <c r="C262" s="40" t="s">
        <v>2331</v>
      </c>
      <c r="D262" s="37" t="s">
        <v>2514</v>
      </c>
      <c r="E262" s="41" t="s">
        <v>2515</v>
      </c>
      <c r="F262" s="41"/>
      <c r="G262" s="41"/>
      <c r="H262" s="41"/>
      <c r="I262" s="41"/>
      <c r="J262" s="41"/>
      <c r="K262" s="41"/>
      <c r="L262" s="133"/>
      <c r="M262" s="133"/>
      <c r="N262" s="141" t="s">
        <v>2516</v>
      </c>
      <c r="O262" s="139"/>
      <c r="P262"/>
    </row>
    <row r="263" spans="1:16" ht="13.5">
      <c r="A263" s="130" t="s">
        <v>1705</v>
      </c>
      <c r="B263" s="42"/>
      <c r="C263" s="43" t="s">
        <v>1932</v>
      </c>
      <c r="D263" s="38" t="s">
        <v>2917</v>
      </c>
      <c r="E263" s="44" t="s">
        <v>2918</v>
      </c>
      <c r="F263" s="44"/>
      <c r="G263" s="44"/>
      <c r="H263" s="44"/>
      <c r="I263" s="44"/>
      <c r="J263" s="44"/>
      <c r="K263" s="44"/>
      <c r="L263" s="132"/>
      <c r="M263" s="132"/>
      <c r="N263" s="142"/>
      <c r="O263" s="140"/>
      <c r="P263"/>
    </row>
    <row r="264" spans="1:16" ht="13.5">
      <c r="A264" s="131"/>
      <c r="B264" s="39">
        <v>51</v>
      </c>
      <c r="C264" s="40" t="s">
        <v>2320</v>
      </c>
      <c r="D264" s="37" t="s">
        <v>2457</v>
      </c>
      <c r="E264" s="41"/>
      <c r="F264" s="41"/>
      <c r="G264" s="41"/>
      <c r="H264" s="41"/>
      <c r="I264" s="41"/>
      <c r="J264" s="41"/>
      <c r="K264" s="41"/>
      <c r="L264" s="133"/>
      <c r="M264" s="133"/>
      <c r="N264" s="141" t="s">
        <v>2458</v>
      </c>
      <c r="O264" s="139"/>
      <c r="P264"/>
    </row>
    <row r="265" spans="1:16" ht="13.5">
      <c r="A265" s="130" t="s">
        <v>1727</v>
      </c>
      <c r="B265" s="42"/>
      <c r="C265" s="43" t="s">
        <v>1913</v>
      </c>
      <c r="D265" s="38" t="s">
        <v>2409</v>
      </c>
      <c r="E265" s="44"/>
      <c r="F265" s="44"/>
      <c r="G265" s="44"/>
      <c r="H265" s="44"/>
      <c r="I265" s="44"/>
      <c r="J265" s="44"/>
      <c r="K265" s="44"/>
      <c r="L265" s="132"/>
      <c r="M265" s="132"/>
      <c r="N265" s="142"/>
      <c r="O265" s="140"/>
      <c r="P265"/>
    </row>
    <row r="266" spans="1:16" ht="13.5">
      <c r="A266" s="131"/>
      <c r="B266" s="39">
        <v>98</v>
      </c>
      <c r="C266" s="40" t="s">
        <v>2366</v>
      </c>
      <c r="D266" s="37" t="s">
        <v>2262</v>
      </c>
      <c r="E266" s="41"/>
      <c r="F266" s="41"/>
      <c r="G266" s="41"/>
      <c r="H266" s="41"/>
      <c r="I266" s="41"/>
      <c r="J266" s="41"/>
      <c r="K266" s="41"/>
      <c r="L266" s="133"/>
      <c r="M266" s="133"/>
      <c r="N266" s="141" t="s">
        <v>2516</v>
      </c>
      <c r="O266" s="139"/>
      <c r="P266"/>
    </row>
    <row r="267" spans="1:16" ht="13.5">
      <c r="A267" s="130" t="s">
        <v>1708</v>
      </c>
      <c r="B267" s="42"/>
      <c r="C267" s="43" t="s">
        <v>1884</v>
      </c>
      <c r="D267" s="38" t="s">
        <v>2942</v>
      </c>
      <c r="E267" s="44"/>
      <c r="F267" s="44"/>
      <c r="G267" s="44"/>
      <c r="H267" s="44"/>
      <c r="I267" s="44"/>
      <c r="J267" s="44"/>
      <c r="K267" s="44"/>
      <c r="L267" s="132"/>
      <c r="M267" s="132"/>
      <c r="N267" s="142"/>
      <c r="O267" s="140"/>
      <c r="P267"/>
    </row>
    <row r="268" spans="1:16" ht="13.5">
      <c r="A268" s="131"/>
      <c r="B268" s="39">
        <v>76</v>
      </c>
      <c r="C268" s="40" t="s">
        <v>2345</v>
      </c>
      <c r="D268" s="37" t="s">
        <v>2943</v>
      </c>
      <c r="E268" s="41"/>
      <c r="F268" s="41"/>
      <c r="G268" s="41"/>
      <c r="H268" s="41"/>
      <c r="I268" s="41"/>
      <c r="J268" s="41"/>
      <c r="K268" s="41"/>
      <c r="L268" s="133"/>
      <c r="M268" s="133"/>
      <c r="N268" s="141" t="s">
        <v>2270</v>
      </c>
      <c r="O268" s="139"/>
      <c r="P268"/>
    </row>
    <row r="269" spans="1:16" ht="13.5">
      <c r="A269" s="130" t="s">
        <v>1705</v>
      </c>
      <c r="B269" s="42"/>
      <c r="C269" s="43" t="s">
        <v>1532</v>
      </c>
      <c r="D269" s="38" t="s">
        <v>2944</v>
      </c>
      <c r="E269" s="44"/>
      <c r="F269" s="44"/>
      <c r="G269" s="44"/>
      <c r="H269" s="44"/>
      <c r="I269" s="44"/>
      <c r="J269" s="44"/>
      <c r="K269" s="44"/>
      <c r="L269" s="132"/>
      <c r="M269" s="132"/>
      <c r="N269" s="142"/>
      <c r="O269" s="140"/>
      <c r="P269"/>
    </row>
    <row r="270" spans="1:16" ht="13.5">
      <c r="A270" s="131"/>
      <c r="B270" s="39">
        <v>73</v>
      </c>
      <c r="C270" s="40" t="s">
        <v>2342</v>
      </c>
      <c r="D270" s="37" t="s">
        <v>2945</v>
      </c>
      <c r="E270" s="41"/>
      <c r="F270" s="41"/>
      <c r="G270" s="41"/>
      <c r="H270" s="41"/>
      <c r="I270" s="41"/>
      <c r="J270" s="41"/>
      <c r="K270" s="41"/>
      <c r="L270" s="133"/>
      <c r="M270" s="133"/>
      <c r="N270" s="141" t="s">
        <v>2516</v>
      </c>
      <c r="O270" s="139"/>
      <c r="P270"/>
    </row>
    <row r="271" spans="1:16" ht="13.5">
      <c r="A271" s="130" t="s">
        <v>1706</v>
      </c>
      <c r="B271" s="42"/>
      <c r="C271" s="43" t="s">
        <v>1871</v>
      </c>
      <c r="D271" s="38" t="s">
        <v>2946</v>
      </c>
      <c r="E271" s="44"/>
      <c r="F271" s="44"/>
      <c r="G271" s="44"/>
      <c r="H271" s="44"/>
      <c r="I271" s="44"/>
      <c r="J271" s="44"/>
      <c r="K271" s="44"/>
      <c r="L271" s="132"/>
      <c r="M271" s="132"/>
      <c r="N271" s="142"/>
      <c r="O271" s="140"/>
      <c r="P271"/>
    </row>
    <row r="272" spans="1:16" ht="13.5">
      <c r="A272" s="131"/>
      <c r="B272" s="39">
        <v>108</v>
      </c>
      <c r="C272" s="40" t="s">
        <v>2376</v>
      </c>
      <c r="D272" s="37"/>
      <c r="E272" s="41"/>
      <c r="F272" s="41"/>
      <c r="G272" s="41"/>
      <c r="H272" s="41"/>
      <c r="I272" s="41"/>
      <c r="J272" s="41"/>
      <c r="K272" s="41"/>
      <c r="L272" s="133"/>
      <c r="M272" s="133"/>
      <c r="N272" s="141" t="s">
        <v>2516</v>
      </c>
      <c r="O272" s="139"/>
      <c r="P272"/>
    </row>
    <row r="273" spans="1:16" ht="13.5">
      <c r="A273" s="130" t="s">
        <v>1729</v>
      </c>
      <c r="B273" s="42"/>
      <c r="C273" s="43" t="s">
        <v>1869</v>
      </c>
      <c r="D273" s="38"/>
      <c r="E273" s="44"/>
      <c r="F273" s="44"/>
      <c r="G273" s="44"/>
      <c r="H273" s="44"/>
      <c r="I273" s="44"/>
      <c r="J273" s="44"/>
      <c r="K273" s="44"/>
      <c r="L273" s="132"/>
      <c r="M273" s="132"/>
      <c r="N273" s="142"/>
      <c r="O273" s="140"/>
      <c r="P273"/>
    </row>
    <row r="274" spans="1:16" ht="13.5">
      <c r="A274" s="131"/>
      <c r="B274" s="39">
        <v>125</v>
      </c>
      <c r="C274" s="40" t="s">
        <v>2393</v>
      </c>
      <c r="D274" s="37"/>
      <c r="E274" s="41"/>
      <c r="F274" s="41"/>
      <c r="G274" s="41"/>
      <c r="H274" s="41"/>
      <c r="I274" s="41"/>
      <c r="J274" s="41"/>
      <c r="K274" s="41"/>
      <c r="L274" s="133"/>
      <c r="M274" s="133"/>
      <c r="N274" s="141" t="s">
        <v>2516</v>
      </c>
      <c r="O274" s="139"/>
      <c r="P274"/>
    </row>
    <row r="275" spans="1:16" ht="13.5">
      <c r="A275" s="130" t="s">
        <v>1707</v>
      </c>
      <c r="B275" s="42"/>
      <c r="C275" s="43" t="s">
        <v>1949</v>
      </c>
      <c r="D275" s="38"/>
      <c r="E275" s="44"/>
      <c r="F275" s="44"/>
      <c r="G275" s="44"/>
      <c r="H275" s="44"/>
      <c r="I275" s="44"/>
      <c r="J275" s="44"/>
      <c r="K275" s="44"/>
      <c r="L275" s="132"/>
      <c r="M275" s="132"/>
      <c r="N275" s="142"/>
      <c r="O275" s="140"/>
      <c r="P275"/>
    </row>
    <row r="276" spans="1:16" ht="13.5">
      <c r="A276" s="252"/>
      <c r="B276" s="113"/>
      <c r="C276" s="114"/>
      <c r="D276" s="67"/>
      <c r="E276" s="67"/>
      <c r="F276" s="67"/>
      <c r="G276" s="67"/>
      <c r="H276" s="67"/>
      <c r="I276" s="67"/>
      <c r="J276" s="67"/>
      <c r="K276" s="67"/>
      <c r="L276" s="106"/>
      <c r="M276" s="106"/>
      <c r="N276" s="253"/>
      <c r="O276" s="254"/>
      <c r="P276"/>
    </row>
    <row r="278" ht="12.75"/>
    <row r="279" ht="12.75"/>
    <row r="280" ht="12.75"/>
    <row r="281" ht="12.75"/>
    <row r="282" ht="12.75"/>
  </sheetData>
  <sheetProtection/>
  <mergeCells count="4">
    <mergeCell ref="D6:M6"/>
    <mergeCell ref="A2:O2"/>
    <mergeCell ref="A3:O3"/>
    <mergeCell ref="A4:O4"/>
  </mergeCells>
  <printOptions horizontalCentered="1"/>
  <pageMargins left="0" right="0" top="0" bottom="0" header="0" footer="0"/>
  <pageSetup horizontalDpi="600" verticalDpi="600" orientation="landscape" paperSize="9" r:id="rId2"/>
  <rowBreaks count="5" manualBreakCount="5">
    <brk id="45" max="255" man="1"/>
    <brk id="89" max="255" man="1"/>
    <brk id="133" max="255" man="1"/>
    <brk id="177" max="255" man="1"/>
    <brk id="239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K67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4.140625" style="11" customWidth="1"/>
    <col min="2" max="2" width="4.421875" style="11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13" bestFit="1" customWidth="1"/>
    <col min="9" max="9" width="9.57421875" style="11" customWidth="1"/>
  </cols>
  <sheetData>
    <row r="1" ht="15">
      <c r="F1" s="16"/>
    </row>
    <row r="2" spans="1:9" ht="15.75">
      <c r="A2" s="258" t="str">
        <f>Startlist!$F2</f>
        <v>Kehala rahvaralli</v>
      </c>
      <c r="B2" s="258"/>
      <c r="C2" s="258"/>
      <c r="D2" s="258"/>
      <c r="E2" s="258"/>
      <c r="F2" s="258"/>
      <c r="G2" s="258"/>
      <c r="H2" s="258"/>
      <c r="I2" s="258"/>
    </row>
    <row r="3" spans="1:9" ht="15">
      <c r="A3" s="259" t="str">
        <f>Startlist!$F3</f>
        <v>28.oktoober 2023</v>
      </c>
      <c r="B3" s="259"/>
      <c r="C3" s="259"/>
      <c r="D3" s="259"/>
      <c r="E3" s="259"/>
      <c r="F3" s="259"/>
      <c r="G3" s="259"/>
      <c r="H3" s="259"/>
      <c r="I3" s="259"/>
    </row>
    <row r="4" spans="1:9" ht="15">
      <c r="A4" s="259" t="str">
        <f>Startlist!$F4</f>
        <v>Kehala</v>
      </c>
      <c r="B4" s="259"/>
      <c r="C4" s="259"/>
      <c r="D4" s="259"/>
      <c r="E4" s="259"/>
      <c r="F4" s="259"/>
      <c r="G4" s="259"/>
      <c r="H4" s="259"/>
      <c r="I4" s="259"/>
    </row>
    <row r="5" spans="1:9" ht="15.75">
      <c r="A5" s="10" t="s">
        <v>1737</v>
      </c>
      <c r="F5" s="1"/>
      <c r="H5" s="12"/>
      <c r="I5" s="15"/>
    </row>
    <row r="6" spans="1:9" ht="15.75">
      <c r="A6" s="146"/>
      <c r="B6" s="147"/>
      <c r="C6" s="147"/>
      <c r="D6" s="147"/>
      <c r="E6" s="147"/>
      <c r="F6" s="147"/>
      <c r="G6" s="147"/>
      <c r="H6" s="148"/>
      <c r="I6" s="149" t="s">
        <v>49</v>
      </c>
    </row>
    <row r="7" spans="1:11" ht="12.75">
      <c r="A7" s="150"/>
      <c r="B7" s="150"/>
      <c r="C7" s="150"/>
      <c r="D7" s="150"/>
      <c r="E7" s="150"/>
      <c r="F7" s="150"/>
      <c r="G7" s="150"/>
      <c r="H7" s="150"/>
      <c r="I7" s="150"/>
      <c r="J7" s="103"/>
      <c r="K7" s="103"/>
    </row>
    <row r="8" spans="1:9" ht="15" customHeight="1">
      <c r="A8" s="151" t="s">
        <v>1867</v>
      </c>
      <c r="B8" s="152" t="s">
        <v>50</v>
      </c>
      <c r="C8" s="152" t="s">
        <v>1727</v>
      </c>
      <c r="D8" s="152" t="s">
        <v>1504</v>
      </c>
      <c r="E8" s="152" t="s">
        <v>1505</v>
      </c>
      <c r="F8" s="152" t="s">
        <v>1868</v>
      </c>
      <c r="G8" s="152" t="s">
        <v>1504</v>
      </c>
      <c r="H8" s="152" t="s">
        <v>2042</v>
      </c>
      <c r="I8" s="151" t="s">
        <v>933</v>
      </c>
    </row>
    <row r="9" spans="1:9" ht="15" customHeight="1">
      <c r="A9" s="153" t="s">
        <v>1870</v>
      </c>
      <c r="B9" s="154" t="s">
        <v>51</v>
      </c>
      <c r="C9" s="154" t="s">
        <v>1727</v>
      </c>
      <c r="D9" s="154" t="s">
        <v>2087</v>
      </c>
      <c r="E9" s="154" t="s">
        <v>2088</v>
      </c>
      <c r="F9" s="154" t="s">
        <v>1868</v>
      </c>
      <c r="G9" s="154" t="s">
        <v>1878</v>
      </c>
      <c r="H9" s="154" t="s">
        <v>2151</v>
      </c>
      <c r="I9" s="153" t="s">
        <v>936</v>
      </c>
    </row>
    <row r="10" spans="1:9" ht="15" customHeight="1">
      <c r="A10" s="153" t="s">
        <v>1872</v>
      </c>
      <c r="B10" s="154" t="s">
        <v>52</v>
      </c>
      <c r="C10" s="154" t="s">
        <v>1727</v>
      </c>
      <c r="D10" s="154" t="s">
        <v>1859</v>
      </c>
      <c r="E10" s="154" t="s">
        <v>1939</v>
      </c>
      <c r="F10" s="154" t="s">
        <v>1868</v>
      </c>
      <c r="G10" s="154" t="s">
        <v>1515</v>
      </c>
      <c r="H10" s="154" t="s">
        <v>1509</v>
      </c>
      <c r="I10" s="153" t="s">
        <v>939</v>
      </c>
    </row>
    <row r="11" spans="1:9" ht="15" customHeight="1">
      <c r="A11" s="153" t="s">
        <v>1873</v>
      </c>
      <c r="B11" s="154" t="s">
        <v>53</v>
      </c>
      <c r="C11" s="154" t="s">
        <v>1727</v>
      </c>
      <c r="D11" s="154" t="s">
        <v>2117</v>
      </c>
      <c r="E11" s="154" t="s">
        <v>2122</v>
      </c>
      <c r="F11" s="154" t="s">
        <v>1868</v>
      </c>
      <c r="G11" s="154"/>
      <c r="H11" s="154" t="s">
        <v>1509</v>
      </c>
      <c r="I11" s="153" t="s">
        <v>942</v>
      </c>
    </row>
    <row r="12" spans="1:9" ht="15" customHeight="1">
      <c r="A12" s="153" t="s">
        <v>1874</v>
      </c>
      <c r="B12" s="154" t="s">
        <v>54</v>
      </c>
      <c r="C12" s="154" t="s">
        <v>1728</v>
      </c>
      <c r="D12" s="154" t="s">
        <v>1852</v>
      </c>
      <c r="E12" s="154" t="s">
        <v>1503</v>
      </c>
      <c r="F12" s="154" t="s">
        <v>1868</v>
      </c>
      <c r="G12" s="154" t="s">
        <v>1852</v>
      </c>
      <c r="H12" s="154" t="s">
        <v>1887</v>
      </c>
      <c r="I12" s="153" t="s">
        <v>945</v>
      </c>
    </row>
    <row r="13" spans="1:9" ht="15" customHeight="1">
      <c r="A13" s="153" t="s">
        <v>1875</v>
      </c>
      <c r="B13" s="154" t="s">
        <v>55</v>
      </c>
      <c r="C13" s="154" t="s">
        <v>1727</v>
      </c>
      <c r="D13" s="154" t="s">
        <v>56</v>
      </c>
      <c r="E13" s="154" t="s">
        <v>2169</v>
      </c>
      <c r="F13" s="154" t="s">
        <v>1868</v>
      </c>
      <c r="G13" s="154" t="s">
        <v>56</v>
      </c>
      <c r="H13" s="154" t="s">
        <v>1512</v>
      </c>
      <c r="I13" s="153" t="s">
        <v>947</v>
      </c>
    </row>
    <row r="14" spans="1:9" ht="15" customHeight="1">
      <c r="A14" s="153" t="s">
        <v>1877</v>
      </c>
      <c r="B14" s="154" t="s">
        <v>57</v>
      </c>
      <c r="C14" s="154" t="s">
        <v>1727</v>
      </c>
      <c r="D14" s="154" t="s">
        <v>1858</v>
      </c>
      <c r="E14" s="154" t="s">
        <v>58</v>
      </c>
      <c r="F14" s="154" t="s">
        <v>1868</v>
      </c>
      <c r="G14" s="154" t="s">
        <v>1754</v>
      </c>
      <c r="H14" s="154" t="s">
        <v>1936</v>
      </c>
      <c r="I14" s="153" t="s">
        <v>627</v>
      </c>
    </row>
    <row r="15" spans="1:9" ht="15" customHeight="1">
      <c r="A15" s="153" t="s">
        <v>1880</v>
      </c>
      <c r="B15" s="154" t="s">
        <v>59</v>
      </c>
      <c r="C15" s="154" t="s">
        <v>1705</v>
      </c>
      <c r="D15" s="154" t="s">
        <v>2058</v>
      </c>
      <c r="E15" s="154" t="s">
        <v>2059</v>
      </c>
      <c r="F15" s="154" t="s">
        <v>1868</v>
      </c>
      <c r="G15" s="154" t="s">
        <v>1916</v>
      </c>
      <c r="H15" s="154" t="s">
        <v>1884</v>
      </c>
      <c r="I15" s="153" t="s">
        <v>953</v>
      </c>
    </row>
    <row r="16" spans="1:9" ht="15" customHeight="1">
      <c r="A16" s="153" t="s">
        <v>1881</v>
      </c>
      <c r="B16" s="154" t="s">
        <v>60</v>
      </c>
      <c r="C16" s="154" t="s">
        <v>1707</v>
      </c>
      <c r="D16" s="154" t="s">
        <v>1522</v>
      </c>
      <c r="E16" s="154" t="s">
        <v>1523</v>
      </c>
      <c r="F16" s="154" t="s">
        <v>1868</v>
      </c>
      <c r="G16" s="154" t="s">
        <v>1916</v>
      </c>
      <c r="H16" s="154" t="s">
        <v>1911</v>
      </c>
      <c r="I16" s="153" t="s">
        <v>957</v>
      </c>
    </row>
    <row r="17" spans="1:9" ht="15" customHeight="1">
      <c r="A17" s="153" t="s">
        <v>1882</v>
      </c>
      <c r="B17" s="154" t="s">
        <v>61</v>
      </c>
      <c r="C17" s="154" t="s">
        <v>1727</v>
      </c>
      <c r="D17" s="154" t="s">
        <v>1519</v>
      </c>
      <c r="E17" s="154" t="s">
        <v>1520</v>
      </c>
      <c r="F17" s="154" t="s">
        <v>1868</v>
      </c>
      <c r="G17" s="154" t="s">
        <v>1519</v>
      </c>
      <c r="H17" s="154" t="s">
        <v>1521</v>
      </c>
      <c r="I17" s="153" t="s">
        <v>960</v>
      </c>
    </row>
    <row r="18" spans="1:9" ht="15" customHeight="1">
      <c r="A18" s="155"/>
      <c r="B18" s="156"/>
      <c r="C18" s="156"/>
      <c r="D18" s="156"/>
      <c r="E18" s="156"/>
      <c r="F18" s="156"/>
      <c r="G18" s="156"/>
      <c r="H18" s="156"/>
      <c r="I18" s="157"/>
    </row>
    <row r="19" spans="1:10" s="3" customFormat="1" ht="15" customHeight="1">
      <c r="A19" s="155"/>
      <c r="B19" s="156"/>
      <c r="C19" s="156"/>
      <c r="D19" s="156"/>
      <c r="E19" s="156"/>
      <c r="F19" s="156"/>
      <c r="G19" s="156"/>
      <c r="H19" s="148"/>
      <c r="I19" s="149" t="s">
        <v>62</v>
      </c>
      <c r="J19"/>
    </row>
    <row r="20" spans="1:10" s="14" customFormat="1" ht="15" customHeight="1">
      <c r="A20" s="158" t="s">
        <v>1867</v>
      </c>
      <c r="B20" s="159" t="s">
        <v>50</v>
      </c>
      <c r="C20" s="159" t="s">
        <v>1727</v>
      </c>
      <c r="D20" s="159" t="s">
        <v>1504</v>
      </c>
      <c r="E20" s="159" t="s">
        <v>1505</v>
      </c>
      <c r="F20" s="159" t="s">
        <v>1868</v>
      </c>
      <c r="G20" s="159" t="s">
        <v>1504</v>
      </c>
      <c r="H20" s="159" t="s">
        <v>2042</v>
      </c>
      <c r="I20" s="158" t="s">
        <v>933</v>
      </c>
      <c r="J20"/>
    </row>
    <row r="21" spans="1:10" s="14" customFormat="1" ht="15" customHeight="1">
      <c r="A21" s="160" t="s">
        <v>1870</v>
      </c>
      <c r="B21" s="161" t="s">
        <v>51</v>
      </c>
      <c r="C21" s="161" t="s">
        <v>1727</v>
      </c>
      <c r="D21" s="161" t="s">
        <v>2087</v>
      </c>
      <c r="E21" s="161" t="s">
        <v>2088</v>
      </c>
      <c r="F21" s="161" t="s">
        <v>1868</v>
      </c>
      <c r="G21" s="161" t="s">
        <v>1878</v>
      </c>
      <c r="H21" s="161" t="s">
        <v>2151</v>
      </c>
      <c r="I21" s="160" t="s">
        <v>936</v>
      </c>
      <c r="J21"/>
    </row>
    <row r="22" spans="1:9" ht="15" customHeight="1">
      <c r="A22" s="160" t="s">
        <v>1872</v>
      </c>
      <c r="B22" s="161" t="s">
        <v>52</v>
      </c>
      <c r="C22" s="161" t="s">
        <v>1727</v>
      </c>
      <c r="D22" s="161" t="s">
        <v>1859</v>
      </c>
      <c r="E22" s="161" t="s">
        <v>1939</v>
      </c>
      <c r="F22" s="161" t="s">
        <v>1868</v>
      </c>
      <c r="G22" s="161" t="s">
        <v>1515</v>
      </c>
      <c r="H22" s="161" t="s">
        <v>1509</v>
      </c>
      <c r="I22" s="160" t="s">
        <v>939</v>
      </c>
    </row>
    <row r="23" spans="1:9" ht="15" customHeight="1">
      <c r="A23" s="155"/>
      <c r="B23" s="156"/>
      <c r="C23" s="156"/>
      <c r="D23" s="156"/>
      <c r="E23" s="156"/>
      <c r="F23" s="156"/>
      <c r="G23" s="156"/>
      <c r="H23" s="156"/>
      <c r="I23" s="157"/>
    </row>
    <row r="24" spans="1:10" s="3" customFormat="1" ht="15" customHeight="1">
      <c r="A24" s="155"/>
      <c r="B24" s="156"/>
      <c r="C24" s="156"/>
      <c r="D24" s="156"/>
      <c r="E24" s="156"/>
      <c r="F24" s="156"/>
      <c r="G24" s="156"/>
      <c r="H24" s="148"/>
      <c r="I24" s="149" t="s">
        <v>63</v>
      </c>
      <c r="J24"/>
    </row>
    <row r="25" spans="1:10" s="14" customFormat="1" ht="15" customHeight="1">
      <c r="A25" s="158" t="s">
        <v>1867</v>
      </c>
      <c r="B25" s="159" t="s">
        <v>59</v>
      </c>
      <c r="C25" s="159" t="s">
        <v>1705</v>
      </c>
      <c r="D25" s="159" t="s">
        <v>2058</v>
      </c>
      <c r="E25" s="159" t="s">
        <v>2059</v>
      </c>
      <c r="F25" s="159" t="s">
        <v>1868</v>
      </c>
      <c r="G25" s="159" t="s">
        <v>1916</v>
      </c>
      <c r="H25" s="159" t="s">
        <v>1884</v>
      </c>
      <c r="I25" s="158" t="s">
        <v>952</v>
      </c>
      <c r="J25"/>
    </row>
    <row r="26" spans="1:10" s="14" customFormat="1" ht="15" customHeight="1">
      <c r="A26" s="160" t="s">
        <v>1870</v>
      </c>
      <c r="B26" s="161" t="s">
        <v>64</v>
      </c>
      <c r="C26" s="161" t="s">
        <v>1705</v>
      </c>
      <c r="D26" s="161" t="s">
        <v>2033</v>
      </c>
      <c r="E26" s="161" t="s">
        <v>1511</v>
      </c>
      <c r="F26" s="161" t="s">
        <v>1868</v>
      </c>
      <c r="G26" s="161" t="s">
        <v>2034</v>
      </c>
      <c r="H26" s="161" t="s">
        <v>1973</v>
      </c>
      <c r="I26" s="160" t="s">
        <v>65</v>
      </c>
      <c r="J26"/>
    </row>
    <row r="27" spans="1:9" ht="15" customHeight="1">
      <c r="A27" s="160" t="s">
        <v>1872</v>
      </c>
      <c r="B27" s="161" t="s">
        <v>66</v>
      </c>
      <c r="C27" s="161" t="s">
        <v>1705</v>
      </c>
      <c r="D27" s="161" t="s">
        <v>1544</v>
      </c>
      <c r="E27" s="161" t="s">
        <v>2154</v>
      </c>
      <c r="F27" s="161" t="s">
        <v>1868</v>
      </c>
      <c r="G27" s="161" t="s">
        <v>1544</v>
      </c>
      <c r="H27" s="161" t="s">
        <v>1934</v>
      </c>
      <c r="I27" s="160" t="s">
        <v>67</v>
      </c>
    </row>
    <row r="28" spans="1:9" ht="15" customHeight="1">
      <c r="A28" s="155"/>
      <c r="B28" s="156"/>
      <c r="C28" s="156"/>
      <c r="D28" s="156"/>
      <c r="E28" s="156"/>
      <c r="F28" s="156"/>
      <c r="G28" s="156"/>
      <c r="H28" s="156"/>
      <c r="I28" s="157"/>
    </row>
    <row r="29" spans="1:10" s="3" customFormat="1" ht="15" customHeight="1">
      <c r="A29" s="155"/>
      <c r="B29" s="156"/>
      <c r="C29" s="156"/>
      <c r="D29" s="156"/>
      <c r="E29" s="156"/>
      <c r="F29" s="156"/>
      <c r="G29" s="156"/>
      <c r="H29" s="148"/>
      <c r="I29" s="149" t="s">
        <v>68</v>
      </c>
      <c r="J29"/>
    </row>
    <row r="30" spans="1:10" s="14" customFormat="1" ht="15" customHeight="1">
      <c r="A30" s="158" t="s">
        <v>1867</v>
      </c>
      <c r="B30" s="159" t="s">
        <v>60</v>
      </c>
      <c r="C30" s="159" t="s">
        <v>1707</v>
      </c>
      <c r="D30" s="159" t="s">
        <v>1522</v>
      </c>
      <c r="E30" s="159" t="s">
        <v>1523</v>
      </c>
      <c r="F30" s="159" t="s">
        <v>1868</v>
      </c>
      <c r="G30" s="159" t="s">
        <v>1916</v>
      </c>
      <c r="H30" s="159" t="s">
        <v>1911</v>
      </c>
      <c r="I30" s="158" t="s">
        <v>956</v>
      </c>
      <c r="J30"/>
    </row>
    <row r="31" spans="1:10" s="14" customFormat="1" ht="15" customHeight="1">
      <c r="A31" s="160" t="s">
        <v>1870</v>
      </c>
      <c r="B31" s="161" t="s">
        <v>69</v>
      </c>
      <c r="C31" s="161" t="s">
        <v>1707</v>
      </c>
      <c r="D31" s="161" t="s">
        <v>1506</v>
      </c>
      <c r="E31" s="161" t="s">
        <v>1507</v>
      </c>
      <c r="F31" s="161" t="s">
        <v>1868</v>
      </c>
      <c r="G31" s="161"/>
      <c r="H31" s="161" t="s">
        <v>1911</v>
      </c>
      <c r="I31" s="160" t="s">
        <v>70</v>
      </c>
      <c r="J31"/>
    </row>
    <row r="32" spans="1:9" ht="15" customHeight="1">
      <c r="A32" s="160" t="s">
        <v>1872</v>
      </c>
      <c r="B32" s="161" t="s">
        <v>71</v>
      </c>
      <c r="C32" s="161" t="s">
        <v>1707</v>
      </c>
      <c r="D32" s="161" t="s">
        <v>1540</v>
      </c>
      <c r="E32" s="161" t="s">
        <v>1541</v>
      </c>
      <c r="F32" s="161" t="s">
        <v>1868</v>
      </c>
      <c r="G32" s="161"/>
      <c r="H32" s="161" t="s">
        <v>1508</v>
      </c>
      <c r="I32" s="160" t="s">
        <v>72</v>
      </c>
    </row>
    <row r="33" spans="1:9" ht="15" customHeight="1">
      <c r="A33" s="155"/>
      <c r="B33" s="156"/>
      <c r="C33" s="156"/>
      <c r="D33" s="156"/>
      <c r="E33" s="156"/>
      <c r="F33" s="156"/>
      <c r="G33" s="156"/>
      <c r="H33" s="156"/>
      <c r="I33" s="157"/>
    </row>
    <row r="34" spans="1:10" s="3" customFormat="1" ht="15" customHeight="1">
      <c r="A34" s="155"/>
      <c r="B34" s="156"/>
      <c r="C34" s="156"/>
      <c r="D34" s="156"/>
      <c r="E34" s="156"/>
      <c r="F34" s="156"/>
      <c r="G34" s="156"/>
      <c r="H34" s="148"/>
      <c r="I34" s="149" t="s">
        <v>73</v>
      </c>
      <c r="J34"/>
    </row>
    <row r="35" spans="1:10" s="14" customFormat="1" ht="15" customHeight="1">
      <c r="A35" s="158" t="s">
        <v>1867</v>
      </c>
      <c r="B35" s="159" t="s">
        <v>74</v>
      </c>
      <c r="C35" s="159" t="s">
        <v>1708</v>
      </c>
      <c r="D35" s="159" t="s">
        <v>1710</v>
      </c>
      <c r="E35" s="159" t="s">
        <v>2065</v>
      </c>
      <c r="F35" s="159" t="s">
        <v>1868</v>
      </c>
      <c r="G35" s="159" t="s">
        <v>1710</v>
      </c>
      <c r="H35" s="159" t="s">
        <v>1932</v>
      </c>
      <c r="I35" s="158" t="s">
        <v>1083</v>
      </c>
      <c r="J35"/>
    </row>
    <row r="36" spans="1:10" s="14" customFormat="1" ht="15" customHeight="1">
      <c r="A36" s="160" t="s">
        <v>1870</v>
      </c>
      <c r="B36" s="161" t="s">
        <v>75</v>
      </c>
      <c r="C36" s="161" t="s">
        <v>1708</v>
      </c>
      <c r="D36" s="161" t="s">
        <v>2063</v>
      </c>
      <c r="E36" s="161" t="s">
        <v>2064</v>
      </c>
      <c r="F36" s="161" t="s">
        <v>1868</v>
      </c>
      <c r="G36" s="161" t="s">
        <v>1528</v>
      </c>
      <c r="H36" s="161" t="s">
        <v>1884</v>
      </c>
      <c r="I36" s="160" t="s">
        <v>76</v>
      </c>
      <c r="J36"/>
    </row>
    <row r="37" spans="1:9" ht="15" customHeight="1">
      <c r="A37" s="160" t="s">
        <v>1872</v>
      </c>
      <c r="B37" s="161" t="s">
        <v>77</v>
      </c>
      <c r="C37" s="161" t="s">
        <v>1708</v>
      </c>
      <c r="D37" s="161" t="s">
        <v>2069</v>
      </c>
      <c r="E37" s="161" t="s">
        <v>2153</v>
      </c>
      <c r="F37" s="161" t="s">
        <v>1868</v>
      </c>
      <c r="G37" s="161" t="s">
        <v>1539</v>
      </c>
      <c r="H37" s="161" t="s">
        <v>1884</v>
      </c>
      <c r="I37" s="160" t="s">
        <v>78</v>
      </c>
    </row>
    <row r="38" spans="1:9" ht="15" customHeight="1">
      <c r="A38" s="155"/>
      <c r="B38" s="156"/>
      <c r="C38" s="156"/>
      <c r="D38" s="156"/>
      <c r="E38" s="156"/>
      <c r="F38" s="156"/>
      <c r="G38" s="156"/>
      <c r="H38" s="156"/>
      <c r="I38" s="157"/>
    </row>
    <row r="39" spans="1:10" s="3" customFormat="1" ht="15" customHeight="1">
      <c r="A39" s="155"/>
      <c r="B39" s="156"/>
      <c r="C39" s="156"/>
      <c r="D39" s="156"/>
      <c r="E39" s="156"/>
      <c r="F39" s="156"/>
      <c r="G39" s="156"/>
      <c r="H39" s="148"/>
      <c r="I39" s="149" t="s">
        <v>79</v>
      </c>
      <c r="J39"/>
    </row>
    <row r="40" spans="1:10" s="14" customFormat="1" ht="15" customHeight="1">
      <c r="A40" s="158" t="s">
        <v>1867</v>
      </c>
      <c r="B40" s="159" t="s">
        <v>80</v>
      </c>
      <c r="C40" s="159" t="s">
        <v>1706</v>
      </c>
      <c r="D40" s="159" t="s">
        <v>2089</v>
      </c>
      <c r="E40" s="159" t="s">
        <v>2142</v>
      </c>
      <c r="F40" s="159" t="s">
        <v>1868</v>
      </c>
      <c r="G40" s="159" t="s">
        <v>1916</v>
      </c>
      <c r="H40" s="159" t="s">
        <v>1871</v>
      </c>
      <c r="I40" s="158" t="s">
        <v>962</v>
      </c>
      <c r="J40"/>
    </row>
    <row r="41" spans="1:10" s="14" customFormat="1" ht="15" customHeight="1">
      <c r="A41" s="160" t="s">
        <v>1870</v>
      </c>
      <c r="B41" s="161" t="s">
        <v>81</v>
      </c>
      <c r="C41" s="161" t="s">
        <v>1706</v>
      </c>
      <c r="D41" s="161" t="s">
        <v>2092</v>
      </c>
      <c r="E41" s="161" t="s">
        <v>82</v>
      </c>
      <c r="F41" s="161" t="s">
        <v>1868</v>
      </c>
      <c r="G41" s="161" t="s">
        <v>1878</v>
      </c>
      <c r="H41" s="161" t="s">
        <v>1871</v>
      </c>
      <c r="I41" s="160" t="s">
        <v>83</v>
      </c>
      <c r="J41"/>
    </row>
    <row r="42" spans="1:9" ht="15" customHeight="1">
      <c r="A42" s="160" t="s">
        <v>1872</v>
      </c>
      <c r="B42" s="161" t="s">
        <v>84</v>
      </c>
      <c r="C42" s="161" t="s">
        <v>1706</v>
      </c>
      <c r="D42" s="161" t="s">
        <v>1755</v>
      </c>
      <c r="E42" s="161" t="s">
        <v>1756</v>
      </c>
      <c r="F42" s="161" t="s">
        <v>1868</v>
      </c>
      <c r="G42" s="161" t="s">
        <v>2057</v>
      </c>
      <c r="H42" s="161" t="s">
        <v>2004</v>
      </c>
      <c r="I42" s="160" t="s">
        <v>85</v>
      </c>
    </row>
    <row r="43" spans="1:9" ht="15" customHeight="1">
      <c r="A43" s="155"/>
      <c r="B43" s="156"/>
      <c r="C43" s="156"/>
      <c r="D43" s="156"/>
      <c r="E43" s="156"/>
      <c r="F43" s="156"/>
      <c r="G43" s="156"/>
      <c r="H43" s="156"/>
      <c r="I43" s="157"/>
    </row>
    <row r="44" spans="1:10" s="3" customFormat="1" ht="15" customHeight="1">
      <c r="A44" s="155"/>
      <c r="B44" s="156"/>
      <c r="C44" s="156"/>
      <c r="D44" s="156"/>
      <c r="E44" s="156"/>
      <c r="F44" s="156"/>
      <c r="G44" s="156"/>
      <c r="H44" s="162"/>
      <c r="I44" s="149" t="s">
        <v>86</v>
      </c>
      <c r="J44"/>
    </row>
    <row r="45" spans="1:10" s="14" customFormat="1" ht="15" customHeight="1">
      <c r="A45" s="158" t="s">
        <v>1867</v>
      </c>
      <c r="B45" s="159" t="s">
        <v>87</v>
      </c>
      <c r="C45" s="159" t="s">
        <v>1729</v>
      </c>
      <c r="D45" s="159" t="s">
        <v>1803</v>
      </c>
      <c r="E45" s="159" t="s">
        <v>1804</v>
      </c>
      <c r="F45" s="159" t="s">
        <v>1868</v>
      </c>
      <c r="G45" s="159" t="s">
        <v>1803</v>
      </c>
      <c r="H45" s="159" t="s">
        <v>1879</v>
      </c>
      <c r="I45" s="158" t="s">
        <v>1297</v>
      </c>
      <c r="J45"/>
    </row>
    <row r="46" spans="1:10" s="14" customFormat="1" ht="15" customHeight="1">
      <c r="A46" s="160" t="s">
        <v>1870</v>
      </c>
      <c r="B46" s="161" t="s">
        <v>88</v>
      </c>
      <c r="C46" s="161" t="s">
        <v>1729</v>
      </c>
      <c r="D46" s="161" t="s">
        <v>1800</v>
      </c>
      <c r="E46" s="161" t="s">
        <v>1801</v>
      </c>
      <c r="F46" s="161" t="s">
        <v>1868</v>
      </c>
      <c r="G46" s="161" t="s">
        <v>1800</v>
      </c>
      <c r="H46" s="161" t="s">
        <v>1508</v>
      </c>
      <c r="I46" s="160" t="s">
        <v>89</v>
      </c>
      <c r="J46"/>
    </row>
    <row r="47" spans="1:9" ht="15" customHeight="1">
      <c r="A47" s="160" t="s">
        <v>1872</v>
      </c>
      <c r="B47" s="161" t="s">
        <v>90</v>
      </c>
      <c r="C47" s="161" t="s">
        <v>1729</v>
      </c>
      <c r="D47" s="161" t="s">
        <v>1860</v>
      </c>
      <c r="E47" s="161" t="s">
        <v>2159</v>
      </c>
      <c r="F47" s="161" t="s">
        <v>1868</v>
      </c>
      <c r="G47" s="161" t="s">
        <v>1878</v>
      </c>
      <c r="H47" s="161" t="s">
        <v>1954</v>
      </c>
      <c r="I47" s="160" t="s">
        <v>91</v>
      </c>
    </row>
    <row r="48" spans="1:9" ht="15" customHeight="1">
      <c r="A48" s="155"/>
      <c r="B48" s="156"/>
      <c r="C48" s="156"/>
      <c r="D48" s="156"/>
      <c r="E48" s="156"/>
      <c r="F48" s="156"/>
      <c r="G48" s="156"/>
      <c r="H48" s="156"/>
      <c r="I48" s="157"/>
    </row>
    <row r="49" spans="1:10" s="3" customFormat="1" ht="15" customHeight="1">
      <c r="A49" s="155"/>
      <c r="B49" s="156"/>
      <c r="C49" s="156"/>
      <c r="D49" s="156"/>
      <c r="E49" s="156"/>
      <c r="F49" s="156"/>
      <c r="G49" s="156"/>
      <c r="H49" s="162"/>
      <c r="I49" s="149" t="s">
        <v>92</v>
      </c>
      <c r="J49"/>
    </row>
    <row r="50" spans="1:10" s="14" customFormat="1" ht="15" customHeight="1">
      <c r="A50" s="158" t="s">
        <v>1867</v>
      </c>
      <c r="B50" s="159" t="s">
        <v>54</v>
      </c>
      <c r="C50" s="159" t="s">
        <v>1728</v>
      </c>
      <c r="D50" s="159" t="s">
        <v>1852</v>
      </c>
      <c r="E50" s="159" t="s">
        <v>1503</v>
      </c>
      <c r="F50" s="159" t="s">
        <v>1868</v>
      </c>
      <c r="G50" s="159" t="s">
        <v>1852</v>
      </c>
      <c r="H50" s="159" t="s">
        <v>1887</v>
      </c>
      <c r="I50" s="158" t="s">
        <v>944</v>
      </c>
      <c r="J50"/>
    </row>
    <row r="51" spans="1:10" s="14" customFormat="1" ht="15" customHeight="1">
      <c r="A51" s="160" t="s">
        <v>1870</v>
      </c>
      <c r="B51" s="161" t="s">
        <v>93</v>
      </c>
      <c r="C51" s="161" t="s">
        <v>1728</v>
      </c>
      <c r="D51" s="161" t="s">
        <v>1704</v>
      </c>
      <c r="E51" s="161" t="s">
        <v>1886</v>
      </c>
      <c r="F51" s="161" t="s">
        <v>1868</v>
      </c>
      <c r="G51" s="161" t="s">
        <v>1502</v>
      </c>
      <c r="H51" s="161" t="s">
        <v>1871</v>
      </c>
      <c r="I51" s="160" t="s">
        <v>2453</v>
      </c>
      <c r="J51"/>
    </row>
    <row r="52" spans="1:9" ht="15" customHeight="1">
      <c r="A52" s="160" t="s">
        <v>1872</v>
      </c>
      <c r="B52" s="161" t="s">
        <v>94</v>
      </c>
      <c r="C52" s="161" t="s">
        <v>1728</v>
      </c>
      <c r="D52" s="161" t="s">
        <v>1701</v>
      </c>
      <c r="E52" s="161" t="s">
        <v>1750</v>
      </c>
      <c r="F52" s="161" t="s">
        <v>1868</v>
      </c>
      <c r="G52" s="161" t="s">
        <v>1878</v>
      </c>
      <c r="H52" s="161" t="s">
        <v>1871</v>
      </c>
      <c r="I52" s="160" t="s">
        <v>95</v>
      </c>
    </row>
    <row r="53" spans="1:9" ht="15" customHeight="1">
      <c r="A53" s="155"/>
      <c r="B53" s="156"/>
      <c r="C53" s="156"/>
      <c r="D53" s="156"/>
      <c r="E53" s="156"/>
      <c r="F53" s="156"/>
      <c r="G53" s="156"/>
      <c r="H53" s="156"/>
      <c r="I53" s="157"/>
    </row>
    <row r="54" spans="1:10" s="3" customFormat="1" ht="15" customHeight="1">
      <c r="A54" s="155"/>
      <c r="B54" s="156"/>
      <c r="C54" s="156"/>
      <c r="D54" s="156"/>
      <c r="E54" s="156"/>
      <c r="F54" s="156"/>
      <c r="G54" s="156"/>
      <c r="H54" s="162"/>
      <c r="I54" s="149" t="s">
        <v>96</v>
      </c>
      <c r="J54"/>
    </row>
    <row r="55" spans="1:10" s="14" customFormat="1" ht="15" customHeight="1">
      <c r="A55" s="158" t="s">
        <v>1867</v>
      </c>
      <c r="B55" s="159" t="s">
        <v>97</v>
      </c>
      <c r="C55" s="159" t="s">
        <v>1731</v>
      </c>
      <c r="D55" s="159" t="s">
        <v>1892</v>
      </c>
      <c r="E55" s="159" t="s">
        <v>1893</v>
      </c>
      <c r="F55" s="159" t="s">
        <v>1868</v>
      </c>
      <c r="G55" s="159"/>
      <c r="H55" s="159" t="s">
        <v>1869</v>
      </c>
      <c r="I55" s="158" t="s">
        <v>964</v>
      </c>
      <c r="J55"/>
    </row>
    <row r="56" spans="1:10" s="14" customFormat="1" ht="15" customHeight="1">
      <c r="A56" s="160" t="s">
        <v>1870</v>
      </c>
      <c r="B56" s="161" t="s">
        <v>98</v>
      </c>
      <c r="C56" s="161" t="s">
        <v>1731</v>
      </c>
      <c r="D56" s="161" t="s">
        <v>1653</v>
      </c>
      <c r="E56" s="161" t="s">
        <v>2050</v>
      </c>
      <c r="F56" s="161" t="s">
        <v>1868</v>
      </c>
      <c r="G56" s="161" t="s">
        <v>1499</v>
      </c>
      <c r="H56" s="161" t="s">
        <v>1869</v>
      </c>
      <c r="I56" s="160" t="s">
        <v>99</v>
      </c>
      <c r="J56"/>
    </row>
    <row r="57" spans="1:9" ht="15" customHeight="1">
      <c r="A57" s="160" t="s">
        <v>1872</v>
      </c>
      <c r="B57" s="161" t="s">
        <v>100</v>
      </c>
      <c r="C57" s="161" t="s">
        <v>1731</v>
      </c>
      <c r="D57" s="161" t="s">
        <v>1851</v>
      </c>
      <c r="E57" s="161" t="s">
        <v>2139</v>
      </c>
      <c r="F57" s="161" t="s">
        <v>1868</v>
      </c>
      <c r="G57" s="161" t="s">
        <v>1878</v>
      </c>
      <c r="H57" s="161" t="s">
        <v>1483</v>
      </c>
      <c r="I57" s="160" t="s">
        <v>101</v>
      </c>
    </row>
    <row r="58" spans="1:9" ht="15" customHeight="1">
      <c r="A58" s="155"/>
      <c r="B58" s="156"/>
      <c r="C58" s="156"/>
      <c r="D58" s="156"/>
      <c r="E58" s="156"/>
      <c r="F58" s="156"/>
      <c r="G58" s="156"/>
      <c r="H58" s="156"/>
      <c r="I58" s="157"/>
    </row>
    <row r="59" spans="1:10" s="3" customFormat="1" ht="15" customHeight="1">
      <c r="A59" s="155"/>
      <c r="B59" s="156"/>
      <c r="C59" s="156"/>
      <c r="D59" s="156"/>
      <c r="E59" s="156"/>
      <c r="F59" s="156"/>
      <c r="G59" s="156"/>
      <c r="H59" s="162"/>
      <c r="I59" s="149" t="s">
        <v>102</v>
      </c>
      <c r="J59"/>
    </row>
    <row r="60" spans="1:10" s="14" customFormat="1" ht="15" customHeight="1">
      <c r="A60" s="158" t="s">
        <v>1867</v>
      </c>
      <c r="B60" s="159" t="s">
        <v>103</v>
      </c>
      <c r="C60" s="159" t="s">
        <v>1730</v>
      </c>
      <c r="D60" s="159" t="s">
        <v>2120</v>
      </c>
      <c r="E60" s="159" t="s">
        <v>2066</v>
      </c>
      <c r="F60" s="159" t="s">
        <v>1868</v>
      </c>
      <c r="G60" s="159"/>
      <c r="H60" s="159" t="s">
        <v>1526</v>
      </c>
      <c r="I60" s="158" t="s">
        <v>1004</v>
      </c>
      <c r="J60"/>
    </row>
    <row r="61" spans="1:10" s="14" customFormat="1" ht="15" customHeight="1">
      <c r="A61" s="160" t="s">
        <v>1870</v>
      </c>
      <c r="B61" s="161" t="s">
        <v>104</v>
      </c>
      <c r="C61" s="161" t="s">
        <v>1730</v>
      </c>
      <c r="D61" s="161" t="s">
        <v>1545</v>
      </c>
      <c r="E61" s="161" t="s">
        <v>1546</v>
      </c>
      <c r="F61" s="161" t="s">
        <v>1868</v>
      </c>
      <c r="G61" s="161" t="s">
        <v>1878</v>
      </c>
      <c r="H61" s="161" t="s">
        <v>1526</v>
      </c>
      <c r="I61" s="160" t="s">
        <v>2182</v>
      </c>
      <c r="J61"/>
    </row>
    <row r="62" spans="1:9" ht="15" customHeight="1">
      <c r="A62" s="160" t="s">
        <v>1872</v>
      </c>
      <c r="B62" s="161" t="s">
        <v>105</v>
      </c>
      <c r="C62" s="161" t="s">
        <v>1730</v>
      </c>
      <c r="D62" s="161" t="s">
        <v>2071</v>
      </c>
      <c r="E62" s="161" t="s">
        <v>2072</v>
      </c>
      <c r="F62" s="161" t="s">
        <v>1868</v>
      </c>
      <c r="G62" s="161" t="s">
        <v>2071</v>
      </c>
      <c r="H62" s="161" t="s">
        <v>1553</v>
      </c>
      <c r="I62" s="160" t="s">
        <v>106</v>
      </c>
    </row>
    <row r="63" spans="1:9" ht="15" customHeight="1">
      <c r="A63" s="155"/>
      <c r="B63" s="156"/>
      <c r="C63" s="156"/>
      <c r="D63" s="156"/>
      <c r="E63" s="156"/>
      <c r="F63" s="156"/>
      <c r="G63" s="156"/>
      <c r="H63" s="156"/>
      <c r="I63" s="157"/>
    </row>
    <row r="64" spans="1:10" s="3" customFormat="1" ht="15" customHeight="1">
      <c r="A64" s="155"/>
      <c r="B64" s="156"/>
      <c r="C64" s="156"/>
      <c r="D64" s="156"/>
      <c r="E64" s="156"/>
      <c r="F64" s="156"/>
      <c r="G64" s="156"/>
      <c r="H64" s="162"/>
      <c r="I64" s="149" t="s">
        <v>107</v>
      </c>
      <c r="J64"/>
    </row>
    <row r="65" spans="1:10" s="14" customFormat="1" ht="15" customHeight="1">
      <c r="A65" s="158" t="s">
        <v>1867</v>
      </c>
      <c r="B65" s="159" t="s">
        <v>108</v>
      </c>
      <c r="C65" s="159" t="s">
        <v>1830</v>
      </c>
      <c r="D65" s="159" t="s">
        <v>1765</v>
      </c>
      <c r="E65" s="159" t="s">
        <v>2148</v>
      </c>
      <c r="F65" s="159" t="s">
        <v>1868</v>
      </c>
      <c r="G65" s="159" t="s">
        <v>1976</v>
      </c>
      <c r="H65" s="159" t="s">
        <v>1871</v>
      </c>
      <c r="I65" s="158" t="s">
        <v>1398</v>
      </c>
      <c r="J65"/>
    </row>
    <row r="66" spans="1:10" s="14" customFormat="1" ht="15" customHeight="1">
      <c r="A66" s="160" t="s">
        <v>1870</v>
      </c>
      <c r="B66" s="161" t="s">
        <v>109</v>
      </c>
      <c r="C66" s="161" t="s">
        <v>1830</v>
      </c>
      <c r="D66" s="161" t="s">
        <v>1650</v>
      </c>
      <c r="E66" s="161" t="s">
        <v>110</v>
      </c>
      <c r="F66" s="161" t="s">
        <v>1868</v>
      </c>
      <c r="G66" s="161" t="s">
        <v>1976</v>
      </c>
      <c r="H66" s="161" t="s">
        <v>1884</v>
      </c>
      <c r="I66" s="160" t="s">
        <v>2769</v>
      </c>
      <c r="J66"/>
    </row>
    <row r="67" spans="1:9" ht="15" customHeight="1">
      <c r="A67" s="160" t="s">
        <v>1872</v>
      </c>
      <c r="B67" s="161" t="s">
        <v>111</v>
      </c>
      <c r="C67" s="161" t="s">
        <v>1830</v>
      </c>
      <c r="D67" s="161" t="s">
        <v>1646</v>
      </c>
      <c r="E67" s="161" t="s">
        <v>1647</v>
      </c>
      <c r="F67" s="161" t="s">
        <v>1868</v>
      </c>
      <c r="G67" s="161" t="s">
        <v>1648</v>
      </c>
      <c r="H67" s="161" t="s">
        <v>1896</v>
      </c>
      <c r="I67" s="160" t="s">
        <v>1099</v>
      </c>
    </row>
  </sheetData>
  <sheetProtection/>
  <mergeCells count="3">
    <mergeCell ref="A2:I2"/>
    <mergeCell ref="A3:I3"/>
    <mergeCell ref="A4:I4"/>
  </mergeCells>
  <printOptions/>
  <pageMargins left="0.984251968503937" right="0" top="0" bottom="0" header="0" footer="0"/>
  <pageSetup horizontalDpi="600" verticalDpi="600" orientation="landscape" paperSize="9" r:id="rId1"/>
  <rowBreaks count="1" manualBreakCount="1">
    <brk id="3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15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33" sqref="B33"/>
    </sheetView>
  </sheetViews>
  <sheetFormatPr defaultColWidth="9.140625" defaultRowHeight="12.75"/>
  <cols>
    <col min="1" max="1" width="7.28125" style="11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16"/>
    </row>
    <row r="2" ht="15.75">
      <c r="E2" s="1" t="str">
        <f>Startlist!$F2</f>
        <v>Kehala rahvaralli</v>
      </c>
    </row>
    <row r="3" ht="15">
      <c r="E3" s="16" t="str">
        <f>Startlist!$F3</f>
        <v>28.oktoober 2023</v>
      </c>
    </row>
    <row r="4" ht="15">
      <c r="E4" s="16" t="str">
        <f>Startlist!$F4</f>
        <v>Kehala</v>
      </c>
    </row>
    <row r="5" ht="15">
      <c r="A5" s="10" t="s">
        <v>1721</v>
      </c>
    </row>
    <row r="6" spans="1:9" ht="12.75">
      <c r="A6" s="213" t="s">
        <v>1834</v>
      </c>
      <c r="B6" s="58" t="s">
        <v>1739</v>
      </c>
      <c r="C6" s="59" t="s">
        <v>1740</v>
      </c>
      <c r="D6" s="60" t="s">
        <v>1741</v>
      </c>
      <c r="E6" s="60" t="s">
        <v>1743</v>
      </c>
      <c r="F6" s="59" t="s">
        <v>1837</v>
      </c>
      <c r="G6" s="59" t="s">
        <v>1838</v>
      </c>
      <c r="H6" s="61" t="s">
        <v>1835</v>
      </c>
      <c r="I6" s="62" t="s">
        <v>1836</v>
      </c>
    </row>
    <row r="7" spans="1:11" ht="14.25" customHeight="1" hidden="1">
      <c r="A7" s="214"/>
      <c r="B7" s="176"/>
      <c r="C7" s="177"/>
      <c r="D7" s="177"/>
      <c r="E7" s="177"/>
      <c r="F7" s="178"/>
      <c r="G7" s="178"/>
      <c r="H7" s="179"/>
      <c r="I7" s="180"/>
      <c r="J7" s="57"/>
      <c r="K7" s="14"/>
    </row>
    <row r="8" spans="1:11" ht="14.25" customHeight="1" hidden="1">
      <c r="A8" s="214"/>
      <c r="B8" s="176"/>
      <c r="C8" s="177"/>
      <c r="D8" s="177"/>
      <c r="E8" s="177"/>
      <c r="F8" s="178"/>
      <c r="G8" s="178"/>
      <c r="H8" s="179"/>
      <c r="I8" s="180"/>
      <c r="J8" s="57"/>
      <c r="K8" s="14"/>
    </row>
    <row r="9" spans="1:11" ht="14.25" customHeight="1" hidden="1">
      <c r="A9" s="214"/>
      <c r="B9" s="176"/>
      <c r="C9" s="177"/>
      <c r="D9" s="177"/>
      <c r="E9" s="177"/>
      <c r="F9" s="178"/>
      <c r="G9" s="178"/>
      <c r="H9" s="179"/>
      <c r="I9" s="180"/>
      <c r="J9" s="57"/>
      <c r="K9" s="14"/>
    </row>
    <row r="10" spans="1:11" ht="14.25" customHeight="1" hidden="1">
      <c r="A10" s="214"/>
      <c r="B10" s="176"/>
      <c r="C10" s="177"/>
      <c r="D10" s="177"/>
      <c r="E10" s="177"/>
      <c r="F10" s="178"/>
      <c r="G10" s="178"/>
      <c r="H10" s="179"/>
      <c r="I10" s="180"/>
      <c r="J10" s="57"/>
      <c r="K10" s="14"/>
    </row>
    <row r="11" spans="1:11" ht="14.25" customHeight="1" hidden="1">
      <c r="A11" s="214"/>
      <c r="B11" s="176"/>
      <c r="C11" s="177"/>
      <c r="D11" s="177"/>
      <c r="E11" s="177"/>
      <c r="F11" s="178"/>
      <c r="G11" s="178"/>
      <c r="H11" s="179"/>
      <c r="I11" s="180"/>
      <c r="J11" s="57"/>
      <c r="K11" s="14"/>
    </row>
    <row r="12" spans="1:11" ht="14.25" customHeight="1" hidden="1">
      <c r="A12" s="214"/>
      <c r="B12" s="176"/>
      <c r="C12" s="177"/>
      <c r="D12" s="177"/>
      <c r="E12" s="177"/>
      <c r="F12" s="210"/>
      <c r="G12" s="210"/>
      <c r="H12" s="211"/>
      <c r="I12" s="212"/>
      <c r="J12" s="57"/>
      <c r="K12" s="14"/>
    </row>
    <row r="13" spans="1:11" ht="14.25" customHeight="1" hidden="1">
      <c r="A13" s="214"/>
      <c r="B13" s="176"/>
      <c r="C13" s="177"/>
      <c r="D13" s="177"/>
      <c r="E13" s="177"/>
      <c r="F13" s="178"/>
      <c r="G13" s="178"/>
      <c r="H13" s="179"/>
      <c r="I13" s="180"/>
      <c r="J13" s="57"/>
      <c r="K13" s="14"/>
    </row>
    <row r="14" spans="1:11" ht="14.25" customHeight="1" hidden="1">
      <c r="A14" s="214"/>
      <c r="B14" s="176"/>
      <c r="C14" s="177"/>
      <c r="D14" s="177"/>
      <c r="E14" s="177"/>
      <c r="F14" s="178"/>
      <c r="G14" s="178"/>
      <c r="H14" s="179"/>
      <c r="I14" s="180"/>
      <c r="J14" s="57"/>
      <c r="K14" s="14"/>
    </row>
    <row r="15" spans="1:11" ht="14.25" customHeight="1" hidden="1">
      <c r="A15" s="214"/>
      <c r="B15" s="176"/>
      <c r="C15" s="177"/>
      <c r="D15" s="177"/>
      <c r="E15" s="177"/>
      <c r="F15" s="178"/>
      <c r="G15" s="178"/>
      <c r="H15" s="179"/>
      <c r="I15" s="180"/>
      <c r="J15" s="57"/>
      <c r="K15" s="14"/>
    </row>
    <row r="16" spans="1:11" ht="14.25" customHeight="1">
      <c r="A16" s="214">
        <v>91</v>
      </c>
      <c r="B16" s="176" t="s">
        <v>1707</v>
      </c>
      <c r="C16" s="177" t="s">
        <v>1806</v>
      </c>
      <c r="D16" s="177" t="s">
        <v>1551</v>
      </c>
      <c r="E16" s="177" t="s">
        <v>1911</v>
      </c>
      <c r="F16" s="178" t="s">
        <v>2602</v>
      </c>
      <c r="G16" s="178" t="s">
        <v>2603</v>
      </c>
      <c r="H16" s="179" t="s">
        <v>2604</v>
      </c>
      <c r="I16" s="180" t="s">
        <v>2604</v>
      </c>
      <c r="J16" s="57"/>
      <c r="K16" s="14"/>
    </row>
    <row r="17" spans="1:11" ht="14.25" customHeight="1">
      <c r="A17" s="242" t="s">
        <v>522</v>
      </c>
      <c r="B17" s="243" t="s">
        <v>1731</v>
      </c>
      <c r="C17" s="244" t="s">
        <v>1484</v>
      </c>
      <c r="D17" s="244" t="s">
        <v>1485</v>
      </c>
      <c r="E17" s="244" t="s">
        <v>1932</v>
      </c>
      <c r="F17" s="210" t="s">
        <v>523</v>
      </c>
      <c r="G17" s="210" t="s">
        <v>524</v>
      </c>
      <c r="H17" s="211" t="s">
        <v>525</v>
      </c>
      <c r="I17" s="212" t="s">
        <v>525</v>
      </c>
      <c r="J17" s="57"/>
      <c r="K17" s="14"/>
    </row>
    <row r="18" spans="1:11" ht="14.25" customHeight="1">
      <c r="A18" s="242" t="s">
        <v>526</v>
      </c>
      <c r="B18" s="243" t="s">
        <v>1731</v>
      </c>
      <c r="C18" s="244" t="s">
        <v>2083</v>
      </c>
      <c r="D18" s="244" t="s">
        <v>2084</v>
      </c>
      <c r="E18" s="244" t="s">
        <v>1492</v>
      </c>
      <c r="F18" s="210" t="s">
        <v>523</v>
      </c>
      <c r="G18" s="210" t="s">
        <v>527</v>
      </c>
      <c r="H18" s="211" t="s">
        <v>528</v>
      </c>
      <c r="I18" s="212"/>
      <c r="J18" s="57"/>
      <c r="K18" s="14"/>
    </row>
    <row r="19" spans="1:11" ht="14.25" customHeight="1">
      <c r="A19" s="245"/>
      <c r="B19" s="246"/>
      <c r="C19" s="247"/>
      <c r="D19" s="247"/>
      <c r="E19" s="247"/>
      <c r="F19" s="248" t="s">
        <v>529</v>
      </c>
      <c r="G19" s="248" t="s">
        <v>530</v>
      </c>
      <c r="H19" s="249" t="s">
        <v>531</v>
      </c>
      <c r="I19" s="250" t="s">
        <v>532</v>
      </c>
      <c r="J19" s="57"/>
      <c r="K19" s="14"/>
    </row>
    <row r="20" spans="1:11" ht="14.25" customHeight="1">
      <c r="A20" s="245" t="s">
        <v>533</v>
      </c>
      <c r="B20" s="246" t="s">
        <v>1707</v>
      </c>
      <c r="C20" s="247" t="s">
        <v>1752</v>
      </c>
      <c r="D20" s="247" t="s">
        <v>1753</v>
      </c>
      <c r="E20" s="247" t="s">
        <v>1911</v>
      </c>
      <c r="F20" s="248" t="s">
        <v>534</v>
      </c>
      <c r="G20" s="248" t="s">
        <v>535</v>
      </c>
      <c r="H20" s="249" t="s">
        <v>252</v>
      </c>
      <c r="I20" s="250" t="s">
        <v>252</v>
      </c>
      <c r="J20" s="57"/>
      <c r="K20" s="14"/>
    </row>
    <row r="21" spans="1:11" ht="14.25" customHeight="1">
      <c r="A21" s="214" t="s">
        <v>536</v>
      </c>
      <c r="B21" s="176" t="s">
        <v>1705</v>
      </c>
      <c r="C21" s="177" t="s">
        <v>2095</v>
      </c>
      <c r="D21" s="177" t="s">
        <v>2056</v>
      </c>
      <c r="E21" s="177" t="s">
        <v>1896</v>
      </c>
      <c r="F21" s="178" t="s">
        <v>537</v>
      </c>
      <c r="G21" s="178" t="s">
        <v>538</v>
      </c>
      <c r="H21" s="179" t="s">
        <v>2954</v>
      </c>
      <c r="I21" s="180" t="s">
        <v>2954</v>
      </c>
      <c r="J21" s="57"/>
      <c r="K21" s="14"/>
    </row>
    <row r="22" spans="1:11" ht="14.25" customHeight="1">
      <c r="A22" s="214" t="s">
        <v>539</v>
      </c>
      <c r="B22" s="176" t="s">
        <v>1706</v>
      </c>
      <c r="C22" s="177" t="s">
        <v>2109</v>
      </c>
      <c r="D22" s="177" t="s">
        <v>1764</v>
      </c>
      <c r="E22" s="177" t="s">
        <v>1871</v>
      </c>
      <c r="F22" s="178" t="s">
        <v>534</v>
      </c>
      <c r="G22" s="178" t="s">
        <v>540</v>
      </c>
      <c r="H22" s="179" t="s">
        <v>266</v>
      </c>
      <c r="I22" s="180" t="s">
        <v>266</v>
      </c>
      <c r="J22" s="57"/>
      <c r="K22" s="14"/>
    </row>
    <row r="23" spans="1:11" ht="14.25" customHeight="1">
      <c r="A23" s="214" t="s">
        <v>541</v>
      </c>
      <c r="B23" s="176" t="s">
        <v>1705</v>
      </c>
      <c r="C23" s="177" t="s">
        <v>1582</v>
      </c>
      <c r="D23" s="177" t="s">
        <v>542</v>
      </c>
      <c r="E23" s="177" t="s">
        <v>1932</v>
      </c>
      <c r="F23" s="178" t="s">
        <v>543</v>
      </c>
      <c r="G23" s="178" t="s">
        <v>544</v>
      </c>
      <c r="H23" s="179" t="s">
        <v>2735</v>
      </c>
      <c r="I23" s="180" t="s">
        <v>2735</v>
      </c>
      <c r="J23" s="57"/>
      <c r="K23" s="14"/>
    </row>
    <row r="24" spans="1:11" ht="14.25" customHeight="1">
      <c r="A24" s="214" t="s">
        <v>545</v>
      </c>
      <c r="B24" s="176" t="s">
        <v>1730</v>
      </c>
      <c r="C24" s="177" t="s">
        <v>1605</v>
      </c>
      <c r="D24" s="177" t="s">
        <v>546</v>
      </c>
      <c r="E24" s="177" t="s">
        <v>1606</v>
      </c>
      <c r="F24" s="178" t="s">
        <v>534</v>
      </c>
      <c r="G24" s="178" t="s">
        <v>547</v>
      </c>
      <c r="H24" s="179" t="s">
        <v>2952</v>
      </c>
      <c r="I24" s="180" t="s">
        <v>2952</v>
      </c>
      <c r="J24" s="57"/>
      <c r="K24" s="14"/>
    </row>
    <row r="25" spans="1:11" ht="14.25" customHeight="1">
      <c r="A25" s="242" t="s">
        <v>929</v>
      </c>
      <c r="B25" s="243" t="s">
        <v>1706</v>
      </c>
      <c r="C25" s="244" t="s">
        <v>1614</v>
      </c>
      <c r="D25" s="244" t="s">
        <v>1615</v>
      </c>
      <c r="E25" s="244" t="s">
        <v>1936</v>
      </c>
      <c r="F25" s="210" t="s">
        <v>930</v>
      </c>
      <c r="G25" s="210" t="s">
        <v>931</v>
      </c>
      <c r="H25" s="211" t="s">
        <v>2666</v>
      </c>
      <c r="I25" s="212" t="s">
        <v>2666</v>
      </c>
      <c r="J25" s="57"/>
      <c r="K25" s="14"/>
    </row>
    <row r="26" spans="1:11" ht="14.25" customHeight="1">
      <c r="A26" s="242" t="s">
        <v>12</v>
      </c>
      <c r="B26" s="243" t="s">
        <v>1705</v>
      </c>
      <c r="C26" s="244" t="s">
        <v>1640</v>
      </c>
      <c r="D26" s="244" t="s">
        <v>1641</v>
      </c>
      <c r="E26" s="244" t="s">
        <v>1514</v>
      </c>
      <c r="F26" s="210" t="s">
        <v>13</v>
      </c>
      <c r="G26" s="210" t="s">
        <v>527</v>
      </c>
      <c r="H26" s="211" t="s">
        <v>528</v>
      </c>
      <c r="I26" s="212"/>
      <c r="J26" s="57"/>
      <c r="K26" s="14"/>
    </row>
    <row r="27" spans="1:11" ht="14.25" customHeight="1">
      <c r="A27" s="245"/>
      <c r="B27" s="246"/>
      <c r="C27" s="247"/>
      <c r="D27" s="247"/>
      <c r="E27" s="247"/>
      <c r="F27" s="248" t="s">
        <v>14</v>
      </c>
      <c r="G27" s="248" t="s">
        <v>15</v>
      </c>
      <c r="H27" s="249" t="s">
        <v>804</v>
      </c>
      <c r="I27" s="250" t="s">
        <v>16</v>
      </c>
      <c r="J27" s="57"/>
      <c r="K27" s="14"/>
    </row>
    <row r="28" spans="1:11" ht="14.25" customHeight="1">
      <c r="A28" s="245" t="s">
        <v>548</v>
      </c>
      <c r="B28" s="246" t="s">
        <v>1707</v>
      </c>
      <c r="C28" s="247" t="s">
        <v>2145</v>
      </c>
      <c r="D28" s="247" t="s">
        <v>2146</v>
      </c>
      <c r="E28" s="247" t="s">
        <v>1911</v>
      </c>
      <c r="F28" s="248" t="s">
        <v>529</v>
      </c>
      <c r="G28" s="248" t="s">
        <v>549</v>
      </c>
      <c r="H28" s="249" t="s">
        <v>280</v>
      </c>
      <c r="I28" s="250" t="s">
        <v>280</v>
      </c>
      <c r="J28" s="57"/>
      <c r="K28" s="14"/>
    </row>
    <row r="29" spans="1:11" ht="14.25" customHeight="1">
      <c r="A29" s="81"/>
      <c r="B29" s="70"/>
      <c r="C29" s="71"/>
      <c r="D29" s="71"/>
      <c r="E29" s="71"/>
      <c r="F29" s="72"/>
      <c r="G29" s="72"/>
      <c r="H29" s="73"/>
      <c r="I29" s="81"/>
      <c r="J29" s="57"/>
      <c r="K29" s="14"/>
    </row>
    <row r="30" spans="1:11" ht="14.25" customHeight="1">
      <c r="A30" s="81"/>
      <c r="B30" s="70"/>
      <c r="C30" s="71"/>
      <c r="D30" s="71"/>
      <c r="E30" s="71"/>
      <c r="F30" s="72"/>
      <c r="G30" s="72"/>
      <c r="H30" s="73"/>
      <c r="I30" s="81"/>
      <c r="J30" s="57"/>
      <c r="K30" s="14"/>
    </row>
    <row r="31" spans="1:11" ht="14.25" customHeight="1">
      <c r="A31" s="81"/>
      <c r="B31" s="70"/>
      <c r="C31" s="71"/>
      <c r="D31" s="71"/>
      <c r="E31" s="71"/>
      <c r="F31" s="72"/>
      <c r="G31" s="72"/>
      <c r="H31" s="73"/>
      <c r="I31" s="81"/>
      <c r="J31" s="57"/>
      <c r="K31" s="14"/>
    </row>
    <row r="32" spans="1:11" ht="14.25" customHeight="1">
      <c r="A32" s="81"/>
      <c r="B32" s="70"/>
      <c r="C32" s="71"/>
      <c r="D32" s="71"/>
      <c r="E32" s="71"/>
      <c r="F32" s="72"/>
      <c r="G32" s="72"/>
      <c r="H32" s="73"/>
      <c r="I32" s="81"/>
      <c r="J32" s="57"/>
      <c r="K32" s="14"/>
    </row>
    <row r="33" spans="1:11" ht="14.25" customHeight="1">
      <c r="A33" s="81"/>
      <c r="B33" s="70"/>
      <c r="C33" s="71"/>
      <c r="D33" s="71"/>
      <c r="E33" s="71"/>
      <c r="F33" s="72"/>
      <c r="G33" s="72"/>
      <c r="H33" s="73"/>
      <c r="I33" s="81"/>
      <c r="J33" s="57"/>
      <c r="K33" s="14"/>
    </row>
    <row r="34" spans="1:11" ht="14.25" customHeight="1">
      <c r="A34" s="81"/>
      <c r="B34" s="70"/>
      <c r="C34" s="71"/>
      <c r="D34" s="71"/>
      <c r="E34" s="71"/>
      <c r="F34" s="72"/>
      <c r="G34" s="72"/>
      <c r="H34" s="73"/>
      <c r="I34" s="81"/>
      <c r="J34" s="57"/>
      <c r="K34" s="14"/>
    </row>
    <row r="35" spans="1:11" ht="14.25" customHeight="1">
      <c r="A35" s="81"/>
      <c r="B35" s="70"/>
      <c r="C35" s="71"/>
      <c r="D35" s="71"/>
      <c r="E35" s="71"/>
      <c r="F35" s="72"/>
      <c r="G35" s="72"/>
      <c r="H35" s="73"/>
      <c r="I35" s="81"/>
      <c r="J35" s="57"/>
      <c r="K35" s="14"/>
    </row>
    <row r="36" spans="1:11" ht="14.25" customHeight="1">
      <c r="A36" s="81"/>
      <c r="B36" s="70"/>
      <c r="C36" s="71"/>
      <c r="D36" s="71"/>
      <c r="E36" s="71"/>
      <c r="F36" s="72"/>
      <c r="G36" s="72"/>
      <c r="H36" s="73"/>
      <c r="I36" s="81"/>
      <c r="J36" s="57"/>
      <c r="K36" s="14"/>
    </row>
    <row r="37" spans="1:11" ht="14.25" customHeight="1">
      <c r="A37" s="81"/>
      <c r="B37" s="70"/>
      <c r="C37" s="71"/>
      <c r="D37" s="71"/>
      <c r="E37" s="71"/>
      <c r="F37" s="72"/>
      <c r="G37" s="72"/>
      <c r="H37" s="73"/>
      <c r="I37" s="81"/>
      <c r="J37" s="57"/>
      <c r="K37" s="14"/>
    </row>
    <row r="38" spans="1:11" ht="14.25" customHeight="1">
      <c r="A38" s="81"/>
      <c r="B38" s="70"/>
      <c r="C38" s="71"/>
      <c r="D38" s="71"/>
      <c r="E38" s="71"/>
      <c r="F38" s="72"/>
      <c r="G38" s="72"/>
      <c r="H38" s="73"/>
      <c r="I38" s="81"/>
      <c r="J38" s="57"/>
      <c r="K38" s="14"/>
    </row>
    <row r="39" spans="1:11" ht="14.25" customHeight="1">
      <c r="A39" s="81"/>
      <c r="B39" s="70"/>
      <c r="C39" s="71"/>
      <c r="D39" s="71"/>
      <c r="E39" s="71"/>
      <c r="F39" s="72"/>
      <c r="G39" s="72"/>
      <c r="H39" s="73"/>
      <c r="I39" s="81"/>
      <c r="J39" s="57"/>
      <c r="K39" s="14"/>
    </row>
    <row r="40" spans="1:11" ht="14.25" customHeight="1">
      <c r="A40" s="81"/>
      <c r="B40" s="70"/>
      <c r="C40" s="71"/>
      <c r="D40" s="71"/>
      <c r="E40" s="71"/>
      <c r="F40" s="72"/>
      <c r="G40" s="72"/>
      <c r="H40" s="73"/>
      <c r="I40" s="81"/>
      <c r="J40" s="57"/>
      <c r="K40" s="14"/>
    </row>
    <row r="41" spans="1:11" ht="14.25" customHeight="1">
      <c r="A41" s="81"/>
      <c r="B41" s="70"/>
      <c r="C41" s="71"/>
      <c r="D41" s="71"/>
      <c r="E41" s="71"/>
      <c r="F41" s="72"/>
      <c r="G41" s="72"/>
      <c r="H41" s="73"/>
      <c r="I41" s="81"/>
      <c r="J41" s="57"/>
      <c r="K41" s="14"/>
    </row>
    <row r="42" spans="1:11" ht="14.25" customHeight="1">
      <c r="A42" s="81"/>
      <c r="B42" s="70"/>
      <c r="C42" s="71"/>
      <c r="D42" s="71"/>
      <c r="E42" s="71"/>
      <c r="F42" s="72"/>
      <c r="G42" s="72"/>
      <c r="H42" s="73"/>
      <c r="I42" s="81"/>
      <c r="J42" s="57"/>
      <c r="K42" s="14"/>
    </row>
    <row r="43" spans="1:11" ht="14.25" customHeight="1">
      <c r="A43" s="81"/>
      <c r="B43" s="70"/>
      <c r="C43" s="71"/>
      <c r="D43" s="71"/>
      <c r="E43" s="71"/>
      <c r="F43" s="72"/>
      <c r="G43" s="72"/>
      <c r="H43" s="73"/>
      <c r="I43" s="81"/>
      <c r="J43" s="57"/>
      <c r="K43" s="14"/>
    </row>
    <row r="44" spans="1:11" ht="14.25" customHeight="1">
      <c r="A44" s="81"/>
      <c r="B44" s="70"/>
      <c r="C44" s="71"/>
      <c r="D44" s="71"/>
      <c r="E44" s="71"/>
      <c r="F44" s="72"/>
      <c r="G44" s="72"/>
      <c r="H44" s="73"/>
      <c r="I44" s="81"/>
      <c r="J44" s="57"/>
      <c r="K44" s="14"/>
    </row>
    <row r="45" spans="1:11" ht="14.25" customHeight="1">
      <c r="A45" s="81"/>
      <c r="B45" s="70"/>
      <c r="C45" s="71"/>
      <c r="D45" s="71"/>
      <c r="E45" s="71"/>
      <c r="F45" s="72"/>
      <c r="G45" s="72"/>
      <c r="H45" s="73"/>
      <c r="I45" s="81"/>
      <c r="J45" s="57"/>
      <c r="K45" s="14"/>
    </row>
    <row r="46" spans="1:11" ht="14.25" customHeight="1">
      <c r="A46" s="81"/>
      <c r="B46" s="70"/>
      <c r="C46" s="71"/>
      <c r="D46" s="71"/>
      <c r="E46" s="71"/>
      <c r="F46" s="72"/>
      <c r="G46" s="72"/>
      <c r="H46" s="73"/>
      <c r="I46" s="81"/>
      <c r="J46" s="57"/>
      <c r="K46" s="14"/>
    </row>
    <row r="47" spans="1:11" ht="14.25" customHeight="1">
      <c r="A47" s="81"/>
      <c r="B47" s="70"/>
      <c r="C47" s="71"/>
      <c r="D47" s="71"/>
      <c r="E47" s="71"/>
      <c r="F47" s="72"/>
      <c r="G47" s="72"/>
      <c r="H47" s="73"/>
      <c r="I47" s="81"/>
      <c r="J47" s="57"/>
      <c r="K47" s="14"/>
    </row>
    <row r="48" spans="1:11" ht="14.25" customHeight="1">
      <c r="A48" s="81"/>
      <c r="B48" s="70"/>
      <c r="C48" s="71"/>
      <c r="D48" s="71"/>
      <c r="E48" s="71"/>
      <c r="F48" s="72"/>
      <c r="G48" s="72"/>
      <c r="H48" s="73"/>
      <c r="I48" s="81"/>
      <c r="J48" s="57"/>
      <c r="K48" s="14"/>
    </row>
    <row r="49" spans="1:11" ht="14.25" customHeight="1">
      <c r="A49" s="81"/>
      <c r="B49" s="70"/>
      <c r="C49" s="71"/>
      <c r="D49" s="71"/>
      <c r="E49" s="71"/>
      <c r="F49" s="72"/>
      <c r="G49" s="72"/>
      <c r="H49" s="73"/>
      <c r="I49" s="81"/>
      <c r="J49" s="57"/>
      <c r="K49" s="14"/>
    </row>
    <row r="50" spans="1:11" ht="14.25" customHeight="1">
      <c r="A50" s="81"/>
      <c r="B50" s="70"/>
      <c r="C50" s="71"/>
      <c r="D50" s="71"/>
      <c r="E50" s="71"/>
      <c r="F50" s="72"/>
      <c r="G50" s="72"/>
      <c r="H50" s="73"/>
      <c r="I50" s="81"/>
      <c r="J50" s="57"/>
      <c r="K50" s="14"/>
    </row>
    <row r="51" spans="1:11" ht="14.25" customHeight="1">
      <c r="A51" s="81"/>
      <c r="B51" s="70"/>
      <c r="C51" s="71"/>
      <c r="D51" s="71"/>
      <c r="E51" s="71"/>
      <c r="F51" s="72"/>
      <c r="G51" s="72"/>
      <c r="H51" s="73"/>
      <c r="I51" s="81"/>
      <c r="J51" s="57"/>
      <c r="K51" s="14"/>
    </row>
    <row r="52" spans="1:11" ht="14.25" customHeight="1">
      <c r="A52" s="81"/>
      <c r="B52" s="70"/>
      <c r="C52" s="71"/>
      <c r="D52" s="71"/>
      <c r="E52" s="71"/>
      <c r="F52" s="72"/>
      <c r="G52" s="72"/>
      <c r="H52" s="73"/>
      <c r="I52" s="81"/>
      <c r="J52" s="57"/>
      <c r="K52" s="14"/>
    </row>
    <row r="53" spans="1:11" ht="14.25" customHeight="1">
      <c r="A53" s="81"/>
      <c r="B53" s="70"/>
      <c r="C53" s="71"/>
      <c r="D53" s="71"/>
      <c r="E53" s="71"/>
      <c r="F53" s="72"/>
      <c r="G53" s="72"/>
      <c r="H53" s="73"/>
      <c r="I53" s="81"/>
      <c r="J53" s="57"/>
      <c r="K53" s="14"/>
    </row>
    <row r="54" spans="1:11" ht="14.25" customHeight="1">
      <c r="A54" s="81"/>
      <c r="B54" s="70"/>
      <c r="C54" s="71"/>
      <c r="D54" s="71"/>
      <c r="E54" s="71"/>
      <c r="F54" s="72"/>
      <c r="G54" s="72"/>
      <c r="H54" s="73"/>
      <c r="I54" s="81"/>
      <c r="J54" s="57"/>
      <c r="K54" s="14"/>
    </row>
    <row r="55" spans="1:11" ht="14.25" customHeight="1">
      <c r="A55" s="81"/>
      <c r="B55" s="70"/>
      <c r="C55" s="71"/>
      <c r="D55" s="71"/>
      <c r="E55" s="71"/>
      <c r="F55" s="72"/>
      <c r="G55" s="72"/>
      <c r="H55" s="73"/>
      <c r="I55" s="81"/>
      <c r="J55" s="57"/>
      <c r="K55" s="14"/>
    </row>
    <row r="56" spans="1:11" ht="14.25" customHeight="1">
      <c r="A56" s="81"/>
      <c r="B56" s="70"/>
      <c r="C56" s="71"/>
      <c r="D56" s="71"/>
      <c r="E56" s="71"/>
      <c r="F56" s="72"/>
      <c r="G56" s="72"/>
      <c r="H56" s="73"/>
      <c r="I56" s="81"/>
      <c r="J56" s="57"/>
      <c r="K56" s="14"/>
    </row>
    <row r="57" spans="1:11" ht="14.25" customHeight="1">
      <c r="A57" s="81"/>
      <c r="B57" s="70"/>
      <c r="C57" s="71"/>
      <c r="D57" s="71"/>
      <c r="E57" s="71"/>
      <c r="F57" s="72"/>
      <c r="G57" s="72"/>
      <c r="H57" s="73"/>
      <c r="I57" s="81"/>
      <c r="J57" s="57"/>
      <c r="K57" s="14"/>
    </row>
    <row r="58" spans="1:11" ht="14.25" customHeight="1">
      <c r="A58" s="81"/>
      <c r="B58" s="70"/>
      <c r="C58" s="71"/>
      <c r="D58" s="71"/>
      <c r="E58" s="71"/>
      <c r="F58" s="72"/>
      <c r="G58" s="72"/>
      <c r="H58" s="73"/>
      <c r="I58" s="81"/>
      <c r="J58" s="57"/>
      <c r="K58" s="14"/>
    </row>
    <row r="59" spans="1:11" ht="14.25" customHeight="1">
      <c r="A59" s="81"/>
      <c r="B59" s="70"/>
      <c r="C59" s="71"/>
      <c r="D59" s="71"/>
      <c r="E59" s="71"/>
      <c r="F59" s="72"/>
      <c r="G59" s="72"/>
      <c r="H59" s="73"/>
      <c r="I59" s="81"/>
      <c r="J59" s="57"/>
      <c r="K59" s="14"/>
    </row>
    <row r="60" spans="1:11" ht="14.25" customHeight="1">
      <c r="A60" s="81"/>
      <c r="B60" s="70"/>
      <c r="C60" s="71"/>
      <c r="D60" s="71"/>
      <c r="E60" s="71"/>
      <c r="F60" s="72"/>
      <c r="G60" s="72"/>
      <c r="H60" s="73"/>
      <c r="I60" s="81"/>
      <c r="J60" s="57"/>
      <c r="K60" s="14"/>
    </row>
    <row r="61" spans="1:11" ht="14.25" customHeight="1">
      <c r="A61" s="81"/>
      <c r="B61" s="70"/>
      <c r="C61" s="71"/>
      <c r="D61" s="71"/>
      <c r="E61" s="71"/>
      <c r="F61" s="72"/>
      <c r="G61" s="72"/>
      <c r="H61" s="73"/>
      <c r="I61" s="81"/>
      <c r="J61" s="57"/>
      <c r="K61" s="14"/>
    </row>
    <row r="62" spans="1:11" ht="14.25" customHeight="1">
      <c r="A62" s="81"/>
      <c r="B62" s="70"/>
      <c r="C62" s="71"/>
      <c r="D62" s="71"/>
      <c r="E62" s="71"/>
      <c r="F62" s="72"/>
      <c r="G62" s="72"/>
      <c r="H62" s="73"/>
      <c r="I62" s="81"/>
      <c r="J62" s="57"/>
      <c r="K62" s="14"/>
    </row>
    <row r="63" spans="1:11" ht="14.25" customHeight="1">
      <c r="A63" s="81"/>
      <c r="B63" s="70"/>
      <c r="C63" s="71"/>
      <c r="D63" s="71"/>
      <c r="E63" s="71"/>
      <c r="F63" s="72"/>
      <c r="G63" s="72"/>
      <c r="H63" s="73"/>
      <c r="I63" s="81"/>
      <c r="J63" s="57"/>
      <c r="K63" s="14"/>
    </row>
    <row r="64" spans="1:11" ht="14.25" customHeight="1">
      <c r="A64" s="81"/>
      <c r="B64" s="70"/>
      <c r="C64" s="71"/>
      <c r="D64" s="71"/>
      <c r="E64" s="71"/>
      <c r="F64" s="72"/>
      <c r="G64" s="72"/>
      <c r="H64" s="73"/>
      <c r="I64" s="81"/>
      <c r="J64" s="57"/>
      <c r="K64" s="14"/>
    </row>
    <row r="65" spans="1:11" ht="14.25" customHeight="1">
      <c r="A65" s="81"/>
      <c r="B65" s="70"/>
      <c r="C65" s="71"/>
      <c r="D65" s="71"/>
      <c r="E65" s="71"/>
      <c r="F65" s="72"/>
      <c r="G65" s="72"/>
      <c r="H65" s="73"/>
      <c r="I65" s="81"/>
      <c r="J65" s="57"/>
      <c r="K65" s="14"/>
    </row>
    <row r="66" spans="1:11" ht="14.25" customHeight="1">
      <c r="A66" s="81"/>
      <c r="B66" s="70"/>
      <c r="C66" s="71"/>
      <c r="D66" s="71"/>
      <c r="E66" s="71"/>
      <c r="F66" s="72"/>
      <c r="G66" s="72"/>
      <c r="H66" s="73"/>
      <c r="I66" s="81"/>
      <c r="J66" s="57"/>
      <c r="K66" s="14"/>
    </row>
    <row r="67" spans="1:11" ht="14.25" customHeight="1">
      <c r="A67" s="81"/>
      <c r="B67" s="70"/>
      <c r="C67" s="71"/>
      <c r="D67" s="71"/>
      <c r="E67" s="71"/>
      <c r="F67" s="72"/>
      <c r="G67" s="72"/>
      <c r="H67" s="73"/>
      <c r="I67" s="81"/>
      <c r="J67" s="57"/>
      <c r="K67" s="14"/>
    </row>
    <row r="68" spans="1:11" ht="14.25" customHeight="1">
      <c r="A68" s="81"/>
      <c r="B68" s="70"/>
      <c r="C68" s="71"/>
      <c r="D68" s="71"/>
      <c r="E68" s="71"/>
      <c r="F68" s="72"/>
      <c r="G68" s="72"/>
      <c r="H68" s="73"/>
      <c r="I68" s="81"/>
      <c r="J68" s="57"/>
      <c r="K68" s="14"/>
    </row>
    <row r="69" spans="1:11" ht="14.25" customHeight="1">
      <c r="A69" s="81"/>
      <c r="B69" s="70"/>
      <c r="C69" s="71"/>
      <c r="D69" s="71"/>
      <c r="E69" s="71"/>
      <c r="F69" s="72"/>
      <c r="G69" s="72"/>
      <c r="H69" s="73"/>
      <c r="I69" s="81"/>
      <c r="J69" s="57"/>
      <c r="K69" s="14"/>
    </row>
    <row r="70" spans="1:11" ht="14.25" customHeight="1">
      <c r="A70" s="81"/>
      <c r="B70" s="70"/>
      <c r="C70" s="71"/>
      <c r="D70" s="71"/>
      <c r="E70" s="71"/>
      <c r="F70" s="72"/>
      <c r="G70" s="72"/>
      <c r="H70" s="73"/>
      <c r="I70" s="81"/>
      <c r="J70" s="57"/>
      <c r="K70" s="14"/>
    </row>
    <row r="71" spans="1:11" ht="14.25" customHeight="1">
      <c r="A71" s="81"/>
      <c r="B71" s="70"/>
      <c r="C71" s="71"/>
      <c r="D71" s="71"/>
      <c r="E71" s="71"/>
      <c r="F71" s="72"/>
      <c r="G71" s="72"/>
      <c r="H71" s="73"/>
      <c r="I71" s="81"/>
      <c r="J71" s="57"/>
      <c r="K71" s="14"/>
    </row>
    <row r="72" spans="1:11" ht="14.25" customHeight="1">
      <c r="A72" s="81"/>
      <c r="B72" s="70"/>
      <c r="C72" s="71"/>
      <c r="D72" s="71"/>
      <c r="E72" s="71"/>
      <c r="F72" s="72"/>
      <c r="G72" s="72"/>
      <c r="H72" s="73"/>
      <c r="I72" s="81"/>
      <c r="J72" s="57"/>
      <c r="K72" s="14"/>
    </row>
    <row r="73" spans="1:11" ht="14.25" customHeight="1">
      <c r="A73" s="81"/>
      <c r="B73" s="70"/>
      <c r="C73" s="71"/>
      <c r="D73" s="71"/>
      <c r="E73" s="71"/>
      <c r="F73" s="72"/>
      <c r="G73" s="72"/>
      <c r="H73" s="73"/>
      <c r="I73" s="81"/>
      <c r="J73" s="57"/>
      <c r="K73" s="14"/>
    </row>
    <row r="74" spans="1:11" ht="14.25" customHeight="1">
      <c r="A74" s="81"/>
      <c r="B74" s="70"/>
      <c r="C74" s="71"/>
      <c r="D74" s="71"/>
      <c r="E74" s="71"/>
      <c r="F74" s="72"/>
      <c r="G74" s="72"/>
      <c r="H74" s="73"/>
      <c r="I74" s="81"/>
      <c r="J74" s="57"/>
      <c r="K74" s="14"/>
    </row>
    <row r="75" spans="1:11" ht="14.25" customHeight="1">
      <c r="A75" s="81"/>
      <c r="B75" s="70"/>
      <c r="C75" s="71"/>
      <c r="D75" s="71"/>
      <c r="E75" s="71"/>
      <c r="F75" s="72"/>
      <c r="G75" s="72"/>
      <c r="H75" s="73"/>
      <c r="I75" s="81"/>
      <c r="J75" s="57"/>
      <c r="K75" s="14"/>
    </row>
    <row r="76" spans="1:11" ht="14.25" customHeight="1">
      <c r="A76" s="81"/>
      <c r="B76" s="70"/>
      <c r="C76" s="71"/>
      <c r="D76" s="71"/>
      <c r="E76" s="71"/>
      <c r="F76" s="72"/>
      <c r="G76" s="72"/>
      <c r="H76" s="73"/>
      <c r="I76" s="81"/>
      <c r="J76" s="57"/>
      <c r="K76" s="14"/>
    </row>
    <row r="77" spans="1:11" ht="14.25" customHeight="1">
      <c r="A77" s="81"/>
      <c r="B77" s="70"/>
      <c r="C77" s="71"/>
      <c r="D77" s="71"/>
      <c r="E77" s="71"/>
      <c r="F77" s="72"/>
      <c r="G77" s="72"/>
      <c r="H77" s="73"/>
      <c r="I77" s="81"/>
      <c r="J77" s="57"/>
      <c r="K77" s="14"/>
    </row>
    <row r="78" spans="1:11" ht="14.25" customHeight="1">
      <c r="A78" s="81"/>
      <c r="B78" s="70"/>
      <c r="C78" s="71"/>
      <c r="D78" s="71"/>
      <c r="E78" s="71"/>
      <c r="F78" s="72"/>
      <c r="G78" s="72"/>
      <c r="H78" s="73"/>
      <c r="I78" s="81"/>
      <c r="J78" s="57"/>
      <c r="K78" s="14"/>
    </row>
    <row r="79" spans="1:11" ht="14.25" customHeight="1">
      <c r="A79" s="81"/>
      <c r="B79" s="70"/>
      <c r="C79" s="71"/>
      <c r="D79" s="71"/>
      <c r="E79" s="71"/>
      <c r="F79" s="72"/>
      <c r="G79" s="72"/>
      <c r="H79" s="73"/>
      <c r="I79" s="81"/>
      <c r="J79" s="57"/>
      <c r="K79" s="14"/>
    </row>
    <row r="80" spans="1:10" ht="14.25" customHeight="1">
      <c r="A80" s="82"/>
      <c r="B80" s="74"/>
      <c r="C80" s="75"/>
      <c r="D80" s="75"/>
      <c r="E80" s="75"/>
      <c r="F80" s="76"/>
      <c r="G80" s="76"/>
      <c r="H80" s="77"/>
      <c r="I80" s="82"/>
      <c r="J80" s="57"/>
    </row>
    <row r="81" spans="1:10" ht="14.25" customHeight="1">
      <c r="A81" s="82"/>
      <c r="B81" s="74"/>
      <c r="C81" s="75"/>
      <c r="D81" s="75"/>
      <c r="E81" s="75"/>
      <c r="F81" s="76"/>
      <c r="G81" s="76"/>
      <c r="H81" s="77"/>
      <c r="I81" s="82"/>
      <c r="J81" s="57"/>
    </row>
    <row r="82" spans="1:10" ht="14.25" customHeight="1">
      <c r="A82" s="82"/>
      <c r="B82" s="74"/>
      <c r="C82" s="75"/>
      <c r="D82" s="75"/>
      <c r="E82" s="75"/>
      <c r="F82" s="76"/>
      <c r="G82" s="76"/>
      <c r="H82" s="77"/>
      <c r="I82" s="82"/>
      <c r="J82" s="57"/>
    </row>
    <row r="83" spans="1:10" ht="14.25" customHeight="1">
      <c r="A83" s="82"/>
      <c r="B83" s="74"/>
      <c r="C83" s="75"/>
      <c r="D83" s="75"/>
      <c r="E83" s="75"/>
      <c r="F83" s="76"/>
      <c r="G83" s="76"/>
      <c r="H83" s="77"/>
      <c r="I83" s="82"/>
      <c r="J83" s="57"/>
    </row>
    <row r="84" spans="1:10" ht="14.25" customHeight="1">
      <c r="A84" s="82"/>
      <c r="B84" s="74"/>
      <c r="C84" s="75"/>
      <c r="D84" s="75"/>
      <c r="E84" s="75"/>
      <c r="F84" s="76"/>
      <c r="G84" s="76"/>
      <c r="H84" s="77"/>
      <c r="I84" s="82"/>
      <c r="J84" s="57"/>
    </row>
    <row r="85" spans="1:10" ht="14.25" customHeight="1">
      <c r="A85" s="82"/>
      <c r="B85" s="74"/>
      <c r="C85" s="75"/>
      <c r="D85" s="75"/>
      <c r="E85" s="75"/>
      <c r="F85" s="76"/>
      <c r="G85" s="76"/>
      <c r="H85" s="77"/>
      <c r="I85" s="82"/>
      <c r="J85" s="57"/>
    </row>
    <row r="86" spans="1:10" ht="14.25" customHeight="1">
      <c r="A86" s="82"/>
      <c r="B86" s="74"/>
      <c r="C86" s="75"/>
      <c r="D86" s="75"/>
      <c r="E86" s="75"/>
      <c r="F86" s="76"/>
      <c r="G86" s="76"/>
      <c r="H86" s="77"/>
      <c r="I86" s="82"/>
      <c r="J86" s="57"/>
    </row>
    <row r="87" spans="1:10" ht="14.25" customHeight="1">
      <c r="A87" s="82"/>
      <c r="B87" s="74"/>
      <c r="C87" s="75"/>
      <c r="D87" s="75"/>
      <c r="E87" s="75"/>
      <c r="F87" s="76"/>
      <c r="G87" s="76"/>
      <c r="H87" s="77"/>
      <c r="I87" s="82"/>
      <c r="J87" s="57"/>
    </row>
    <row r="88" spans="1:10" ht="14.25" customHeight="1">
      <c r="A88" s="82"/>
      <c r="B88" s="74"/>
      <c r="C88" s="75"/>
      <c r="D88" s="75"/>
      <c r="E88" s="75"/>
      <c r="F88" s="76"/>
      <c r="G88" s="76"/>
      <c r="H88" s="77"/>
      <c r="I88" s="82"/>
      <c r="J88" s="57"/>
    </row>
    <row r="89" spans="1:10" ht="14.25" customHeight="1">
      <c r="A89" s="82"/>
      <c r="B89" s="74"/>
      <c r="C89" s="75"/>
      <c r="D89" s="75"/>
      <c r="E89" s="75"/>
      <c r="F89" s="76"/>
      <c r="G89" s="76"/>
      <c r="H89" s="77"/>
      <c r="I89" s="82"/>
      <c r="J89" s="57"/>
    </row>
    <row r="90" spans="1:10" ht="14.25" customHeight="1">
      <c r="A90" s="82"/>
      <c r="B90" s="74"/>
      <c r="C90" s="75"/>
      <c r="D90" s="75"/>
      <c r="E90" s="75"/>
      <c r="F90" s="76"/>
      <c r="G90" s="76"/>
      <c r="H90" s="77"/>
      <c r="I90" s="82"/>
      <c r="J90" s="57"/>
    </row>
    <row r="91" spans="1:10" ht="14.25" customHeight="1">
      <c r="A91" s="82"/>
      <c r="B91" s="74"/>
      <c r="C91" s="75"/>
      <c r="D91" s="75"/>
      <c r="E91" s="75"/>
      <c r="F91" s="76"/>
      <c r="G91" s="76"/>
      <c r="H91" s="77"/>
      <c r="I91" s="82"/>
      <c r="J91" s="57"/>
    </row>
    <row r="92" spans="1:10" ht="14.25" customHeight="1">
      <c r="A92" s="82"/>
      <c r="B92" s="74"/>
      <c r="C92" s="75"/>
      <c r="D92" s="75"/>
      <c r="E92" s="75"/>
      <c r="F92" s="76"/>
      <c r="G92" s="76"/>
      <c r="H92" s="77"/>
      <c r="I92" s="82"/>
      <c r="J92" s="57"/>
    </row>
    <row r="93" spans="1:10" ht="14.25" customHeight="1">
      <c r="A93" s="82"/>
      <c r="B93" s="74"/>
      <c r="C93" s="75"/>
      <c r="D93" s="75"/>
      <c r="E93" s="75"/>
      <c r="F93" s="76"/>
      <c r="G93" s="76"/>
      <c r="H93" s="77"/>
      <c r="I93" s="82"/>
      <c r="J93" s="57"/>
    </row>
    <row r="94" spans="1:10" ht="14.25" customHeight="1">
      <c r="A94" s="82"/>
      <c r="B94" s="74"/>
      <c r="C94" s="75"/>
      <c r="D94" s="75"/>
      <c r="E94" s="75"/>
      <c r="F94" s="76"/>
      <c r="G94" s="76"/>
      <c r="H94" s="77"/>
      <c r="I94" s="82"/>
      <c r="J94" s="57"/>
    </row>
    <row r="95" spans="1:10" ht="14.25" customHeight="1">
      <c r="A95" s="82"/>
      <c r="B95" s="74"/>
      <c r="C95" s="75"/>
      <c r="D95" s="75"/>
      <c r="E95" s="75"/>
      <c r="F95" s="76"/>
      <c r="G95" s="76"/>
      <c r="H95" s="77"/>
      <c r="I95" s="82"/>
      <c r="J95" s="57"/>
    </row>
    <row r="96" spans="1:10" ht="14.25" customHeight="1">
      <c r="A96" s="82"/>
      <c r="B96" s="74"/>
      <c r="C96" s="75"/>
      <c r="D96" s="75"/>
      <c r="E96" s="75"/>
      <c r="F96" s="76"/>
      <c r="G96" s="76"/>
      <c r="H96" s="77"/>
      <c r="I96" s="82"/>
      <c r="J96" s="57"/>
    </row>
    <row r="97" spans="1:10" ht="14.25" customHeight="1">
      <c r="A97" s="82"/>
      <c r="B97" s="74"/>
      <c r="C97" s="75"/>
      <c r="D97" s="75"/>
      <c r="E97" s="75"/>
      <c r="F97" s="76"/>
      <c r="G97" s="76"/>
      <c r="H97" s="77"/>
      <c r="I97" s="82"/>
      <c r="J97" s="57"/>
    </row>
    <row r="98" spans="1:10" ht="14.25" customHeight="1">
      <c r="A98" s="82"/>
      <c r="B98" s="74"/>
      <c r="C98" s="75"/>
      <c r="D98" s="75"/>
      <c r="E98" s="75"/>
      <c r="F98" s="76"/>
      <c r="G98" s="76"/>
      <c r="H98" s="77"/>
      <c r="I98" s="82"/>
      <c r="J98" s="57"/>
    </row>
    <row r="99" spans="1:10" ht="14.25" customHeight="1">
      <c r="A99" s="82"/>
      <c r="B99" s="74"/>
      <c r="C99" s="75"/>
      <c r="D99" s="75"/>
      <c r="E99" s="75"/>
      <c r="F99" s="76"/>
      <c r="G99" s="76"/>
      <c r="H99" s="77"/>
      <c r="I99" s="82"/>
      <c r="J99" s="57"/>
    </row>
    <row r="100" spans="1:10" ht="14.25" customHeight="1">
      <c r="A100" s="82"/>
      <c r="B100" s="74"/>
      <c r="C100" s="75"/>
      <c r="D100" s="75"/>
      <c r="E100" s="75"/>
      <c r="F100" s="76"/>
      <c r="G100" s="76"/>
      <c r="H100" s="77"/>
      <c r="I100" s="82"/>
      <c r="J100" s="57"/>
    </row>
    <row r="101" spans="1:10" ht="14.25" customHeight="1">
      <c r="A101" s="82"/>
      <c r="B101" s="74"/>
      <c r="C101" s="75"/>
      <c r="D101" s="75"/>
      <c r="E101" s="75"/>
      <c r="F101" s="76"/>
      <c r="G101" s="76"/>
      <c r="H101" s="77"/>
      <c r="I101" s="82"/>
      <c r="J101" s="57"/>
    </row>
    <row r="102" spans="1:10" ht="14.25" customHeight="1">
      <c r="A102" s="82"/>
      <c r="B102" s="74"/>
      <c r="C102" s="75"/>
      <c r="D102" s="75"/>
      <c r="E102" s="75"/>
      <c r="F102" s="76"/>
      <c r="G102" s="76"/>
      <c r="H102" s="77"/>
      <c r="I102" s="82"/>
      <c r="J102" s="57"/>
    </row>
    <row r="103" spans="1:10" ht="14.25" customHeight="1">
      <c r="A103" s="82"/>
      <c r="B103" s="74"/>
      <c r="C103" s="75"/>
      <c r="D103" s="75"/>
      <c r="E103" s="75"/>
      <c r="F103" s="76"/>
      <c r="G103" s="76"/>
      <c r="H103" s="77"/>
      <c r="I103" s="82"/>
      <c r="J103" s="57"/>
    </row>
    <row r="104" spans="1:10" ht="14.25" customHeight="1">
      <c r="A104" s="82"/>
      <c r="B104" s="74"/>
      <c r="C104" s="75"/>
      <c r="D104" s="75"/>
      <c r="E104" s="75"/>
      <c r="F104" s="76"/>
      <c r="G104" s="76"/>
      <c r="H104" s="77"/>
      <c r="I104" s="82"/>
      <c r="J104" s="57"/>
    </row>
    <row r="105" spans="1:10" ht="14.25" customHeight="1">
      <c r="A105" s="82"/>
      <c r="B105" s="74"/>
      <c r="C105" s="75"/>
      <c r="D105" s="75"/>
      <c r="E105" s="75"/>
      <c r="F105" s="76"/>
      <c r="G105" s="76"/>
      <c r="H105" s="77"/>
      <c r="I105" s="82"/>
      <c r="J105" s="57"/>
    </row>
    <row r="106" spans="1:10" ht="14.25" customHeight="1">
      <c r="A106" s="82"/>
      <c r="B106" s="74"/>
      <c r="C106" s="75"/>
      <c r="D106" s="75"/>
      <c r="E106" s="75"/>
      <c r="F106" s="76"/>
      <c r="G106" s="76"/>
      <c r="H106" s="77"/>
      <c r="I106" s="82"/>
      <c r="J106" s="57"/>
    </row>
    <row r="107" spans="1:10" ht="14.25" customHeight="1">
      <c r="A107" s="82"/>
      <c r="B107" s="74"/>
      <c r="C107" s="75"/>
      <c r="D107" s="75"/>
      <c r="E107" s="75"/>
      <c r="F107" s="76"/>
      <c r="G107" s="76"/>
      <c r="H107" s="77"/>
      <c r="I107" s="82"/>
      <c r="J107" s="57"/>
    </row>
    <row r="108" spans="1:10" ht="14.25" customHeight="1">
      <c r="A108" s="82"/>
      <c r="B108" s="74"/>
      <c r="C108" s="75"/>
      <c r="D108" s="75"/>
      <c r="E108" s="75"/>
      <c r="F108" s="76"/>
      <c r="G108" s="76"/>
      <c r="H108" s="77"/>
      <c r="I108" s="82"/>
      <c r="J108" s="57"/>
    </row>
    <row r="109" spans="1:10" ht="14.25" customHeight="1">
      <c r="A109" s="82"/>
      <c r="B109" s="74"/>
      <c r="C109" s="75"/>
      <c r="D109" s="75"/>
      <c r="E109" s="75"/>
      <c r="F109" s="76"/>
      <c r="G109" s="76"/>
      <c r="H109" s="77"/>
      <c r="I109" s="82"/>
      <c r="J109" s="57"/>
    </row>
    <row r="110" spans="1:10" ht="14.25" customHeight="1">
      <c r="A110" s="82"/>
      <c r="B110" s="74"/>
      <c r="C110" s="75"/>
      <c r="D110" s="75"/>
      <c r="E110" s="75"/>
      <c r="F110" s="76"/>
      <c r="G110" s="76"/>
      <c r="H110" s="77"/>
      <c r="I110" s="82"/>
      <c r="J110" s="57"/>
    </row>
    <row r="111" spans="1:10" ht="14.25" customHeight="1">
      <c r="A111" s="82"/>
      <c r="B111" s="74"/>
      <c r="C111" s="75"/>
      <c r="D111" s="75"/>
      <c r="E111" s="75"/>
      <c r="F111" s="76"/>
      <c r="G111" s="76"/>
      <c r="H111" s="77"/>
      <c r="I111" s="82"/>
      <c r="J111" s="57"/>
    </row>
    <row r="112" spans="1:10" ht="14.25" customHeight="1">
      <c r="A112" s="82"/>
      <c r="B112" s="74"/>
      <c r="C112" s="75"/>
      <c r="D112" s="75"/>
      <c r="E112" s="75"/>
      <c r="F112" s="76"/>
      <c r="G112" s="76"/>
      <c r="H112" s="77"/>
      <c r="I112" s="82"/>
      <c r="J112" s="57"/>
    </row>
    <row r="113" spans="1:10" ht="14.25" customHeight="1">
      <c r="A113" s="82"/>
      <c r="B113" s="74"/>
      <c r="C113" s="75"/>
      <c r="D113" s="75"/>
      <c r="E113" s="75"/>
      <c r="F113" s="76"/>
      <c r="G113" s="76"/>
      <c r="H113" s="77"/>
      <c r="I113" s="82"/>
      <c r="J113" s="57"/>
    </row>
    <row r="114" spans="1:10" ht="14.25" customHeight="1">
      <c r="A114" s="82"/>
      <c r="B114" s="74"/>
      <c r="C114" s="75"/>
      <c r="D114" s="75"/>
      <c r="E114" s="75"/>
      <c r="F114" s="76"/>
      <c r="G114" s="76"/>
      <c r="H114" s="77"/>
      <c r="I114" s="82"/>
      <c r="J114" s="57"/>
    </row>
    <row r="115" spans="1:10" ht="14.25" customHeight="1">
      <c r="A115" s="82"/>
      <c r="B115" s="74"/>
      <c r="C115" s="75"/>
      <c r="D115" s="75"/>
      <c r="E115" s="75"/>
      <c r="F115" s="76"/>
      <c r="G115" s="76"/>
      <c r="H115" s="77"/>
      <c r="I115" s="82"/>
      <c r="J115" s="57"/>
    </row>
    <row r="116" spans="1:10" ht="14.25" customHeight="1">
      <c r="A116" s="82"/>
      <c r="B116" s="74"/>
      <c r="C116" s="75"/>
      <c r="D116" s="75"/>
      <c r="E116" s="75"/>
      <c r="F116" s="76"/>
      <c r="G116" s="76"/>
      <c r="H116" s="77"/>
      <c r="I116" s="82"/>
      <c r="J116" s="57"/>
    </row>
    <row r="117" spans="1:10" ht="14.25" customHeight="1">
      <c r="A117" s="82"/>
      <c r="B117" s="74"/>
      <c r="C117" s="75"/>
      <c r="D117" s="75"/>
      <c r="E117" s="75"/>
      <c r="F117" s="76"/>
      <c r="G117" s="76"/>
      <c r="H117" s="77"/>
      <c r="I117" s="82"/>
      <c r="J117" s="57"/>
    </row>
    <row r="118" spans="1:10" ht="14.25" customHeight="1">
      <c r="A118" s="82"/>
      <c r="B118" s="74"/>
      <c r="C118" s="75"/>
      <c r="D118" s="75"/>
      <c r="E118" s="75"/>
      <c r="F118" s="76"/>
      <c r="G118" s="76"/>
      <c r="H118" s="77"/>
      <c r="I118" s="82"/>
      <c r="J118" s="57"/>
    </row>
    <row r="119" spans="1:10" ht="14.25" customHeight="1">
      <c r="A119" s="82"/>
      <c r="B119" s="74"/>
      <c r="C119" s="75"/>
      <c r="D119" s="75"/>
      <c r="E119" s="75"/>
      <c r="F119" s="76"/>
      <c r="G119" s="76"/>
      <c r="H119" s="77"/>
      <c r="I119" s="82"/>
      <c r="J119" s="57"/>
    </row>
    <row r="120" spans="1:11" ht="14.25" customHeight="1">
      <c r="A120" s="81"/>
      <c r="B120" s="70"/>
      <c r="C120" s="71"/>
      <c r="D120" s="71"/>
      <c r="E120" s="71"/>
      <c r="F120" s="83"/>
      <c r="G120" s="83"/>
      <c r="H120" s="73"/>
      <c r="I120" s="81"/>
      <c r="J120" s="57"/>
      <c r="K120" s="14"/>
    </row>
    <row r="121" spans="1:11" ht="14.25" customHeight="1">
      <c r="A121" s="81"/>
      <c r="B121" s="70"/>
      <c r="C121" s="71"/>
      <c r="D121" s="71"/>
      <c r="E121" s="71"/>
      <c r="F121" s="72"/>
      <c r="G121" s="72"/>
      <c r="H121" s="73"/>
      <c r="I121" s="81"/>
      <c r="J121" s="57"/>
      <c r="K121" s="14"/>
    </row>
    <row r="122" spans="1:10" ht="14.25" customHeight="1">
      <c r="A122" s="81"/>
      <c r="B122" s="70"/>
      <c r="C122" s="71"/>
      <c r="D122" s="71"/>
      <c r="E122" s="71"/>
      <c r="F122" s="72"/>
      <c r="G122" s="72"/>
      <c r="H122" s="73"/>
      <c r="I122" s="81"/>
      <c r="J122" s="57"/>
    </row>
    <row r="123" spans="1:11" ht="14.25" customHeight="1">
      <c r="A123" s="81"/>
      <c r="B123" s="70"/>
      <c r="C123" s="71"/>
      <c r="D123" s="71"/>
      <c r="E123" s="71"/>
      <c r="F123" s="72"/>
      <c r="G123" s="72"/>
      <c r="H123" s="73"/>
      <c r="I123" s="81"/>
      <c r="J123" s="57"/>
      <c r="K123" s="14"/>
    </row>
    <row r="124" spans="1:10" ht="14.25" customHeight="1">
      <c r="A124" s="81"/>
      <c r="B124" s="70"/>
      <c r="C124" s="71"/>
      <c r="D124" s="71"/>
      <c r="E124" s="71"/>
      <c r="F124" s="83"/>
      <c r="G124" s="83"/>
      <c r="H124" s="84"/>
      <c r="I124" s="81"/>
      <c r="J124" s="57"/>
    </row>
    <row r="125" spans="1:10" ht="14.25" customHeight="1">
      <c r="A125" s="81"/>
      <c r="B125" s="70"/>
      <c r="C125" s="71"/>
      <c r="D125" s="71"/>
      <c r="E125" s="71"/>
      <c r="F125" s="72"/>
      <c r="G125" s="72"/>
      <c r="H125" s="73"/>
      <c r="I125" s="81"/>
      <c r="J125" s="57"/>
    </row>
    <row r="126" spans="1:11" ht="14.25" customHeight="1">
      <c r="A126" s="81"/>
      <c r="B126" s="70"/>
      <c r="C126" s="71"/>
      <c r="D126" s="71"/>
      <c r="E126" s="71"/>
      <c r="F126" s="72"/>
      <c r="G126" s="72"/>
      <c r="H126" s="73"/>
      <c r="I126" s="81"/>
      <c r="J126" s="57"/>
      <c r="K126" s="14"/>
    </row>
    <row r="127" spans="1:10" ht="14.25" customHeight="1">
      <c r="A127" s="81"/>
      <c r="B127" s="70"/>
      <c r="C127" s="71"/>
      <c r="D127" s="71"/>
      <c r="E127" s="71"/>
      <c r="F127" s="83"/>
      <c r="G127" s="83"/>
      <c r="H127" s="84"/>
      <c r="I127" s="81"/>
      <c r="J127" s="57"/>
    </row>
    <row r="128" spans="1:10" ht="14.25" customHeight="1">
      <c r="A128" s="81"/>
      <c r="B128" s="70"/>
      <c r="C128" s="71"/>
      <c r="D128" s="71"/>
      <c r="E128" s="71"/>
      <c r="F128" s="72"/>
      <c r="G128" s="72"/>
      <c r="H128" s="73"/>
      <c r="I128" s="81"/>
      <c r="J128" s="57"/>
    </row>
    <row r="129" spans="1:10" ht="14.25" customHeight="1">
      <c r="A129" s="81"/>
      <c r="B129" s="70"/>
      <c r="C129" s="71"/>
      <c r="D129" s="71"/>
      <c r="E129" s="71"/>
      <c r="F129" s="72"/>
      <c r="G129" s="72"/>
      <c r="H129" s="73"/>
      <c r="I129" s="81"/>
      <c r="J129" s="57"/>
    </row>
    <row r="130" spans="1:10" ht="14.25" customHeight="1">
      <c r="A130" s="81"/>
      <c r="B130" s="70"/>
      <c r="C130" s="71"/>
      <c r="D130" s="71"/>
      <c r="E130" s="71"/>
      <c r="F130" s="72"/>
      <c r="G130" s="72"/>
      <c r="H130" s="73"/>
      <c r="I130" s="81"/>
      <c r="J130" s="57"/>
    </row>
    <row r="131" spans="1:10" ht="14.25" customHeight="1">
      <c r="A131" s="81"/>
      <c r="B131" s="70"/>
      <c r="C131" s="71"/>
      <c r="D131" s="71"/>
      <c r="E131" s="71"/>
      <c r="F131" s="72"/>
      <c r="G131" s="72"/>
      <c r="H131" s="73"/>
      <c r="I131" s="81"/>
      <c r="J131" s="57"/>
    </row>
    <row r="132" ht="15" customHeight="1"/>
    <row r="133" ht="15" customHeight="1"/>
    <row r="134" ht="15" customHeight="1"/>
    <row r="135" ht="15" customHeight="1"/>
    <row r="136" ht="15" customHeight="1"/>
    <row r="137" ht="15" customHeight="1">
      <c r="A137" s="215"/>
    </row>
    <row r="138" ht="15" customHeight="1">
      <c r="A138" s="215"/>
    </row>
    <row r="139" ht="15" customHeight="1">
      <c r="A139" s="215"/>
    </row>
    <row r="140" ht="15" customHeight="1">
      <c r="A140" s="215"/>
    </row>
    <row r="141" ht="15" customHeight="1">
      <c r="A141" s="215"/>
    </row>
    <row r="142" ht="15" customHeight="1">
      <c r="A142" s="215"/>
    </row>
    <row r="143" ht="15" customHeight="1">
      <c r="A143" s="215"/>
    </row>
    <row r="144" ht="15" customHeight="1">
      <c r="A144" s="215"/>
    </row>
    <row r="145" ht="15" customHeight="1">
      <c r="A145" s="215"/>
    </row>
    <row r="146" ht="15" customHeight="1">
      <c r="A146" s="215"/>
    </row>
    <row r="147" ht="15" customHeight="1">
      <c r="A147" s="215"/>
    </row>
    <row r="148" ht="15" customHeight="1">
      <c r="A148" s="215"/>
    </row>
    <row r="149" ht="15.75">
      <c r="A149" s="215"/>
    </row>
    <row r="150" ht="15.75">
      <c r="A150" s="215"/>
    </row>
    <row r="151" ht="15.75">
      <c r="A151" s="215"/>
    </row>
    <row r="152" ht="15.75">
      <c r="A152" s="215"/>
    </row>
    <row r="153" ht="15.75">
      <c r="A153" s="215"/>
    </row>
  </sheetData>
  <sheetProtection/>
  <autoFilter ref="A6:J123"/>
  <printOptions horizontalCentered="1"/>
  <pageMargins left="0" right="0" top="0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M12" sqref="M12"/>
    </sheetView>
  </sheetViews>
  <sheetFormatPr defaultColWidth="9.140625" defaultRowHeight="14.25" customHeight="1"/>
  <cols>
    <col min="1" max="1" width="7.140625" style="2" customWidth="1"/>
    <col min="2" max="2" width="7.00390625" style="2" customWidth="1"/>
    <col min="3" max="3" width="19.00390625" style="0" customWidth="1"/>
    <col min="4" max="4" width="20.8515625" style="0" customWidth="1"/>
    <col min="5" max="5" width="24.8515625" style="0" customWidth="1"/>
    <col min="6" max="9" width="6.8515625" style="2" customWidth="1"/>
    <col min="10" max="10" width="6.8515625" style="2" hidden="1" customWidth="1"/>
    <col min="11" max="11" width="8.8515625" style="9" customWidth="1"/>
    <col min="12" max="12" width="14.7109375" style="0" customWidth="1"/>
  </cols>
  <sheetData>
    <row r="1" ht="14.25" customHeight="1">
      <c r="E1" s="16"/>
    </row>
    <row r="2" spans="1:11" ht="14.25" customHeight="1">
      <c r="A2" s="258" t="str">
        <f>Startlist!$F2</f>
        <v>Kehala rahvaralli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4.25" customHeight="1">
      <c r="A3" s="259" t="str">
        <f>Startlist!$F3</f>
        <v>28.oktoober 2023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14.25" customHeight="1">
      <c r="A4" s="259" t="str">
        <f>Startlist!$F4</f>
        <v>Kehala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</row>
    <row r="5" spans="1:11" ht="14.25" customHeight="1">
      <c r="A5" s="10" t="s">
        <v>1720</v>
      </c>
      <c r="E5" s="16"/>
      <c r="F5" s="260" t="s">
        <v>1726</v>
      </c>
      <c r="G5" s="261"/>
      <c r="H5" s="261"/>
      <c r="I5" s="261"/>
      <c r="J5" s="262"/>
      <c r="K5" s="263" t="s">
        <v>1836</v>
      </c>
    </row>
    <row r="6" spans="1:11" s="88" customFormat="1" ht="14.25" customHeight="1">
      <c r="A6" s="96" t="s">
        <v>1834</v>
      </c>
      <c r="B6" s="89" t="s">
        <v>1739</v>
      </c>
      <c r="C6" s="90" t="s">
        <v>1740</v>
      </c>
      <c r="D6" s="91" t="s">
        <v>1741</v>
      </c>
      <c r="E6" s="91" t="s">
        <v>1743</v>
      </c>
      <c r="F6" s="92">
        <v>1</v>
      </c>
      <c r="G6" s="92">
        <v>2</v>
      </c>
      <c r="H6" s="92">
        <v>3</v>
      </c>
      <c r="I6" s="92">
        <v>4</v>
      </c>
      <c r="J6" s="92">
        <v>5</v>
      </c>
      <c r="K6" s="264"/>
    </row>
    <row r="7" spans="1:11" s="88" customFormat="1" ht="14.25" customHeight="1">
      <c r="A7" s="86">
        <v>1</v>
      </c>
      <c r="B7" s="234" t="str">
        <f>VLOOKUP($A7,Startlist!$B:$H,2,FALSE)</f>
        <v>J16</v>
      </c>
      <c r="C7" s="170" t="str">
        <f>VLOOKUP($A7,Startlist!$B:$H,3,FALSE)</f>
        <v>Mattias Holtsmann</v>
      </c>
      <c r="D7" s="170" t="str">
        <f>VLOOKUP($A7,Startlist!$B:$H,4,FALSE)</f>
        <v>Priit Holtsmann</v>
      </c>
      <c r="E7" s="170" t="str">
        <f>VLOOKUP($A7,Startlist!$B:$H,7,FALSE)</f>
        <v>Citroen C2</v>
      </c>
      <c r="F7" s="87">
        <f>IF(SUMIF('Other Penalties Details'!$A:$A,$A7,'Other Penalties Details'!$B:$B)&gt;0,SUMIF('Other Penalties Details'!$A:$A,$A7,'Other Penalties Details'!$B:$B),"")</f>
      </c>
      <c r="G7" s="87">
        <f>IF(SUMIF('Other Penalties Details'!$A:$A,$A7,'Other Penalties Details'!$C:$C)&gt;0,SUMIF('Other Penalties Details'!$A:$A,$A7,'Other Penalties Details'!$C:$C),"")</f>
      </c>
      <c r="H7" s="87">
        <f>IF(SUMIF('Other Penalties Details'!$A:$A,$A7,'Other Penalties Details'!$D:$D)&gt;0,SUMIF('Other Penalties Details'!$A:$A,$A7,'Other Penalties Details'!$D:$D),"")</f>
      </c>
      <c r="I7" s="87">
        <f>IF(SUMIF('Other Penalties Details'!$A:$A,$A7,'Other Penalties Details'!$E:$E)&gt;0,SUMIF('Other Penalties Details'!$A:$A,$A7,'Other Penalties Details'!$E:$E),"")</f>
      </c>
      <c r="J7" s="87">
        <f>IF(SUMIF('Other Penalties Details'!$A:$A,$A7,'Other Penalties Details'!$F:$F)&gt;0,SUMIF('Other Penalties Details'!$A:$A,$A7,'Other Penalties Details'!$F:$F),"")</f>
      </c>
      <c r="K7" s="86">
        <f>IF(SUM(F7:J7)=0,"",INT(SUM(F7:J7)/60)&amp;":"&amp;IF(SUM(F7:J7)=INT(SUM(F7:J7)/60)*60,"0","")&amp;SUM(F7:J7)-INT(SUM(F7:J7)/60)*60)</f>
      </c>
    </row>
    <row r="8" spans="1:11" s="88" customFormat="1" ht="14.25" customHeight="1">
      <c r="A8" s="236">
        <v>2</v>
      </c>
      <c r="B8" s="169" t="str">
        <f>VLOOKUP($A8,Startlist!$B:$H,2,FALSE)</f>
        <v>J16</v>
      </c>
      <c r="C8" s="170" t="str">
        <f>VLOOKUP($A8,Startlist!$B:$H,3,FALSE)</f>
        <v>Henry Heinam</v>
      </c>
      <c r="D8" s="170" t="str">
        <f>VLOOKUP($A8,Startlist!$B:$H,4,FALSE)</f>
        <v>Urmo Heinam</v>
      </c>
      <c r="E8" s="170" t="str">
        <f>VLOOKUP($A8,Startlist!$B:$H,7,FALSE)</f>
        <v>BMW 316I</v>
      </c>
      <c r="F8" s="87">
        <f>IF(SUMIF('Other Penalties Details'!$A:$A,$A8,'Other Penalties Details'!$B:$B)&gt;0,SUMIF('Other Penalties Details'!$A:$A,$A8,'Other Penalties Details'!$B:$B),"")</f>
        <v>10</v>
      </c>
      <c r="G8" s="87">
        <f>IF(SUMIF('Other Penalties Details'!$A:$A,$A8,'Other Penalties Details'!$C:$C)&gt;0,SUMIF('Other Penalties Details'!$A:$A,$A8,'Other Penalties Details'!$C:$C),"")</f>
      </c>
      <c r="H8" s="87">
        <f>IF(SUMIF('Other Penalties Details'!$A:$A,$A8,'Other Penalties Details'!$D:$D)&gt;0,SUMIF('Other Penalties Details'!$A:$A,$A8,'Other Penalties Details'!$D:$D),"")</f>
        <v>60</v>
      </c>
      <c r="I8" s="87">
        <f>IF(SUMIF('Other Penalties Details'!$A:$A,$A8,'Other Penalties Details'!$E:$E)&gt;0,SUMIF('Other Penalties Details'!$A:$A,$A8,'Other Penalties Details'!$E:$E),"")</f>
      </c>
      <c r="J8" s="87">
        <f>IF(SUMIF('Other Penalties Details'!$A:$A,$A8,'Other Penalties Details'!$F:$F)&gt;0,SUMIF('Other Penalties Details'!$A:$A,$A8,'Other Penalties Details'!$F:$F),"")</f>
      </c>
      <c r="K8" s="86" t="str">
        <f>IF(SUM(F8:J8)=0,"",INT(SUM(F8:J8)/60)&amp;":"&amp;IF(SUM(F8:J8)=INT(SUM(F8:J8)/60)*60,"0","")&amp;SUM(F8:J8)-INT(SUM(F8:J8)/60)*60)</f>
        <v>1:10</v>
      </c>
    </row>
    <row r="9" spans="1:11" s="88" customFormat="1" ht="14.25" customHeight="1">
      <c r="A9" s="86">
        <v>4</v>
      </c>
      <c r="B9" s="234" t="str">
        <f>VLOOKUP($A9,Startlist!$B:$H,2,FALSE)</f>
        <v>J16</v>
      </c>
      <c r="C9" s="170" t="str">
        <f>VLOOKUP($A9,Startlist!$B:$H,3,FALSE)</f>
        <v>Kenneth Rauk</v>
      </c>
      <c r="D9" s="170" t="str">
        <f>VLOOKUP($A9,Startlist!$B:$H,4,FALSE)</f>
        <v>Martin Rauk</v>
      </c>
      <c r="E9" s="170" t="str">
        <f>VLOOKUP($A9,Startlist!$B:$H,7,FALSE)</f>
        <v>Toyota Yaris</v>
      </c>
      <c r="F9" s="87">
        <f>IF(SUMIF('Other Penalties Details'!$A:$A,$A9,'Other Penalties Details'!$B:$B)&gt;0,SUMIF('Other Penalties Details'!$A:$A,$A9,'Other Penalties Details'!$B:$B),"")</f>
      </c>
      <c r="G9" s="87">
        <f>IF(SUMIF('Other Penalties Details'!$A:$A,$A9,'Other Penalties Details'!$C:$C)&gt;0,SUMIF('Other Penalties Details'!$A:$A,$A9,'Other Penalties Details'!$C:$C),"")</f>
      </c>
      <c r="H9" s="87">
        <f>IF(SUMIF('Other Penalties Details'!$A:$A,$A9,'Other Penalties Details'!$D:$D)&gt;0,SUMIF('Other Penalties Details'!$A:$A,$A9,'Other Penalties Details'!$D:$D),"")</f>
        <v>60</v>
      </c>
      <c r="I9" s="87">
        <f>IF(SUMIF('Other Penalties Details'!$A:$A,$A9,'Other Penalties Details'!$E:$E)&gt;0,SUMIF('Other Penalties Details'!$A:$A,$A9,'Other Penalties Details'!$E:$E),"")</f>
      </c>
      <c r="J9" s="87">
        <f>IF(SUMIF('Other Penalties Details'!$A:$A,$A9,'Other Penalties Details'!$F:$F)&gt;0,SUMIF('Other Penalties Details'!$A:$A,$A9,'Other Penalties Details'!$F:$F),"")</f>
      </c>
      <c r="K9" s="86" t="str">
        <f aca="true" t="shared" si="0" ref="K9:K69">IF(SUM(F9:J9)=0,"",INT(SUM(F9:J9)/60)&amp;":"&amp;IF(SUM(F9:J9)=INT(SUM(F9:J9)/60)*60,"0","")&amp;SUM(F9:J9)-INT(SUM(F9:J9)/60)*60)</f>
        <v>1:00</v>
      </c>
    </row>
    <row r="10" spans="1:11" s="88" customFormat="1" ht="14.25" customHeight="1">
      <c r="A10" s="235">
        <v>5</v>
      </c>
      <c r="B10" s="234" t="str">
        <f>VLOOKUP($A10,Startlist!$B:$H,2,FALSE)</f>
        <v>J16</v>
      </c>
      <c r="C10" s="170" t="str">
        <f>VLOOKUP($A10,Startlist!$B:$H,3,FALSE)</f>
        <v>Taavi Metsmaa</v>
      </c>
      <c r="D10" s="170" t="str">
        <f>VLOOKUP($A10,Startlist!$B:$H,4,FALSE)</f>
        <v>Sten Voojärv</v>
      </c>
      <c r="E10" s="170" t="str">
        <f>VLOOKUP($A10,Startlist!$B:$H,7,FALSE)</f>
        <v>Ford Fiesta</v>
      </c>
      <c r="F10" s="87">
        <f>IF(SUMIF('Other Penalties Details'!$A:$A,$A10,'Other Penalties Details'!$B:$B)&gt;0,SUMIF('Other Penalties Details'!$A:$A,$A10,'Other Penalties Details'!$B:$B),"")</f>
      </c>
      <c r="G10" s="87">
        <f>IF(SUMIF('Other Penalties Details'!$A:$A,$A10,'Other Penalties Details'!$C:$C)&gt;0,SUMIF('Other Penalties Details'!$A:$A,$A10,'Other Penalties Details'!$C:$C),"")</f>
      </c>
      <c r="H10" s="87">
        <f>IF(SUMIF('Other Penalties Details'!$A:$A,$A10,'Other Penalties Details'!$D:$D)&gt;0,SUMIF('Other Penalties Details'!$A:$A,$A10,'Other Penalties Details'!$D:$D),"")</f>
      </c>
      <c r="I10" s="87">
        <f>IF(SUMIF('Other Penalties Details'!$A:$A,$A10,'Other Penalties Details'!$E:$E)&gt;0,SUMIF('Other Penalties Details'!$A:$A,$A10,'Other Penalties Details'!$E:$E),"")</f>
        <v>20</v>
      </c>
      <c r="J10" s="87">
        <f>IF(SUMIF('Other Penalties Details'!$A:$A,$A10,'Other Penalties Details'!$F:$F)&gt;0,SUMIF('Other Penalties Details'!$A:$A,$A10,'Other Penalties Details'!$F:$F),"")</f>
      </c>
      <c r="K10" s="86" t="str">
        <f t="shared" si="0"/>
        <v>0:20</v>
      </c>
    </row>
    <row r="11" spans="1:11" s="88" customFormat="1" ht="14.25" customHeight="1">
      <c r="A11" s="86">
        <v>6</v>
      </c>
      <c r="B11" s="234" t="str">
        <f>VLOOKUP($A11,Startlist!$B:$H,2,FALSE)</f>
        <v>J16</v>
      </c>
      <c r="C11" s="170" t="str">
        <f>VLOOKUP($A11,Startlist!$B:$H,3,FALSE)</f>
        <v>Mattias Kõrge</v>
      </c>
      <c r="D11" s="170" t="str">
        <f>VLOOKUP($A11,Startlist!$B:$H,4,FALSE)</f>
        <v>Timmu Kõrge</v>
      </c>
      <c r="E11" s="170" t="str">
        <f>VLOOKUP($A11,Startlist!$B:$H,7,FALSE)</f>
        <v>Ford Fiesta</v>
      </c>
      <c r="F11" s="87">
        <f>IF(SUMIF('Other Penalties Details'!$A:$A,$A11,'Other Penalties Details'!$B:$B)&gt;0,SUMIF('Other Penalties Details'!$A:$A,$A11,'Other Penalties Details'!$B:$B),"")</f>
      </c>
      <c r="G11" s="87">
        <f>IF(SUMIF('Other Penalties Details'!$A:$A,$A11,'Other Penalties Details'!$C:$C)&gt;0,SUMIF('Other Penalties Details'!$A:$A,$A11,'Other Penalties Details'!$C:$C),"")</f>
      </c>
      <c r="H11" s="87">
        <f>IF(SUMIF('Other Penalties Details'!$A:$A,$A11,'Other Penalties Details'!$D:$D)&gt;0,SUMIF('Other Penalties Details'!$A:$A,$A11,'Other Penalties Details'!$D:$D),"")</f>
        <v>60</v>
      </c>
      <c r="I11" s="87">
        <f>IF(SUMIF('Other Penalties Details'!$A:$A,$A11,'Other Penalties Details'!$E:$E)&gt;0,SUMIF('Other Penalties Details'!$A:$A,$A11,'Other Penalties Details'!$E:$E),"")</f>
      </c>
      <c r="J11" s="87">
        <f>IF(SUMIF('Other Penalties Details'!$A:$A,$A11,'Other Penalties Details'!$F:$F)&gt;0,SUMIF('Other Penalties Details'!$A:$A,$A11,'Other Penalties Details'!$F:$F),"")</f>
      </c>
      <c r="K11" s="86" t="str">
        <f t="shared" si="0"/>
        <v>1:00</v>
      </c>
    </row>
    <row r="12" spans="1:11" s="88" customFormat="1" ht="14.25" customHeight="1">
      <c r="A12" s="86">
        <v>7</v>
      </c>
      <c r="B12" s="234" t="str">
        <f>VLOOKUP($A12,Startlist!$B:$H,2,FALSE)</f>
        <v>J16</v>
      </c>
      <c r="C12" s="170" t="str">
        <f>VLOOKUP($A12,Startlist!$B:$H,3,FALSE)</f>
        <v>Grete Mia Koha</v>
      </c>
      <c r="D12" s="170" t="str">
        <f>VLOOKUP($A12,Startlist!$B:$H,4,FALSE)</f>
        <v>Taavi Koha</v>
      </c>
      <c r="E12" s="170" t="str">
        <f>VLOOKUP($A12,Startlist!$B:$H,7,FALSE)</f>
        <v>Ford Fiesta</v>
      </c>
      <c r="F12" s="87">
        <f>IF(SUMIF('Other Penalties Details'!$A:$A,$A12,'Other Penalties Details'!$B:$B)&gt;0,SUMIF('Other Penalties Details'!$A:$A,$A12,'Other Penalties Details'!$B:$B),"")</f>
      </c>
      <c r="G12" s="87">
        <f>IF(SUMIF('Other Penalties Details'!$A:$A,$A12,'Other Penalties Details'!$C:$C)&gt;0,SUMIF('Other Penalties Details'!$A:$A,$A12,'Other Penalties Details'!$C:$C),"")</f>
      </c>
      <c r="H12" s="87">
        <f>IF(SUMIF('Other Penalties Details'!$A:$A,$A12,'Other Penalties Details'!$D:$D)&gt;0,SUMIF('Other Penalties Details'!$A:$A,$A12,'Other Penalties Details'!$D:$D),"")</f>
      </c>
      <c r="I12" s="87">
        <f>IF(SUMIF('Other Penalties Details'!$A:$A,$A12,'Other Penalties Details'!$E:$E)&gt;0,SUMIF('Other Penalties Details'!$A:$A,$A12,'Other Penalties Details'!$E:$E),"")</f>
      </c>
      <c r="J12" s="87">
        <f>IF(SUMIF('Other Penalties Details'!$A:$A,$A12,'Other Penalties Details'!$F:$F)&gt;0,SUMIF('Other Penalties Details'!$A:$A,$A12,'Other Penalties Details'!$F:$F),"")</f>
      </c>
      <c r="K12" s="86">
        <f t="shared" si="0"/>
      </c>
    </row>
    <row r="13" spans="1:11" s="88" customFormat="1" ht="14.25" customHeight="1">
      <c r="A13" s="237">
        <v>8</v>
      </c>
      <c r="B13" s="234" t="str">
        <f>VLOOKUP($A13,Startlist!$B:$H,2,FALSE)</f>
        <v>J16</v>
      </c>
      <c r="C13" s="170" t="str">
        <f>VLOOKUP($A13,Startlist!$B:$H,3,FALSE)</f>
        <v>Joonas Vahtmäe</v>
      </c>
      <c r="D13" s="170" t="str">
        <f>VLOOKUP($A13,Startlist!$B:$H,4,FALSE)</f>
        <v>Aido Viikmaa</v>
      </c>
      <c r="E13" s="170" t="str">
        <f>VLOOKUP($A13,Startlist!$B:$H,7,FALSE)</f>
        <v>Ford Fiesta</v>
      </c>
      <c r="F13" s="87">
        <f>IF(SUMIF('Other Penalties Details'!$A:$A,$A13,'Other Penalties Details'!$B:$B)&gt;0,SUMIF('Other Penalties Details'!$A:$A,$A13,'Other Penalties Details'!$B:$B),"")</f>
      </c>
      <c r="G13" s="87">
        <f>IF(SUMIF('Other Penalties Details'!$A:$A,$A13,'Other Penalties Details'!$C:$C)&gt;0,SUMIF('Other Penalties Details'!$A:$A,$A13,'Other Penalties Details'!$C:$C),"")</f>
      </c>
      <c r="H13" s="87">
        <f>IF(SUMIF('Other Penalties Details'!$A:$A,$A13,'Other Penalties Details'!$D:$D)&gt;0,SUMIF('Other Penalties Details'!$A:$A,$A13,'Other Penalties Details'!$D:$D),"")</f>
        <v>60</v>
      </c>
      <c r="I13" s="87">
        <f>IF(SUMIF('Other Penalties Details'!$A:$A,$A13,'Other Penalties Details'!$E:$E)&gt;0,SUMIF('Other Penalties Details'!$A:$A,$A13,'Other Penalties Details'!$E:$E),"")</f>
      </c>
      <c r="J13" s="87">
        <f>IF(SUMIF('Other Penalties Details'!$A:$A,$A13,'Other Penalties Details'!$F:$F)&gt;0,SUMIF('Other Penalties Details'!$A:$A,$A13,'Other Penalties Details'!$F:$F),"")</f>
      </c>
      <c r="K13" s="86" t="str">
        <f t="shared" si="0"/>
        <v>1:00</v>
      </c>
    </row>
    <row r="14" spans="1:11" s="88" customFormat="1" ht="14.25" customHeight="1">
      <c r="A14" s="86">
        <v>9</v>
      </c>
      <c r="B14" s="234" t="str">
        <f>VLOOKUP($A14,Startlist!$B:$H,2,FALSE)</f>
        <v>J16</v>
      </c>
      <c r="C14" s="170" t="str">
        <f>VLOOKUP($A14,Startlist!$B:$H,3,FALSE)</f>
        <v>Sander Mõik</v>
      </c>
      <c r="D14" s="170" t="str">
        <f>VLOOKUP($A14,Startlist!$B:$H,4,FALSE)</f>
        <v>Raigo Reimal</v>
      </c>
      <c r="E14" s="170" t="str">
        <f>VLOOKUP($A14,Startlist!$B:$H,7,FALSE)</f>
        <v>Ford Fiesta</v>
      </c>
      <c r="F14" s="87">
        <f>IF(SUMIF('Other Penalties Details'!$A:$A,$A14,'Other Penalties Details'!$B:$B)&gt;0,SUMIF('Other Penalties Details'!$A:$A,$A14,'Other Penalties Details'!$B:$B),"")</f>
      </c>
      <c r="G14" s="87">
        <f>IF(SUMIF('Other Penalties Details'!$A:$A,$A14,'Other Penalties Details'!$C:$C)&gt;0,SUMIF('Other Penalties Details'!$A:$A,$A14,'Other Penalties Details'!$C:$C),"")</f>
      </c>
      <c r="H14" s="87">
        <f>IF(SUMIF('Other Penalties Details'!$A:$A,$A14,'Other Penalties Details'!$D:$D)&gt;0,SUMIF('Other Penalties Details'!$A:$A,$A14,'Other Penalties Details'!$D:$D),"")</f>
      </c>
      <c r="I14" s="87">
        <f>IF(SUMIF('Other Penalties Details'!$A:$A,$A14,'Other Penalties Details'!$E:$E)&gt;0,SUMIF('Other Penalties Details'!$A:$A,$A14,'Other Penalties Details'!$E:$E),"")</f>
        <v>10</v>
      </c>
      <c r="J14" s="87">
        <f>IF(SUMIF('Other Penalties Details'!$A:$A,$A14,'Other Penalties Details'!$F:$F)&gt;0,SUMIF('Other Penalties Details'!$A:$A,$A14,'Other Penalties Details'!$F:$F),"")</f>
      </c>
      <c r="K14" s="86" t="str">
        <f t="shared" si="0"/>
        <v>0:10</v>
      </c>
    </row>
    <row r="15" spans="1:11" s="88" customFormat="1" ht="14.25" customHeight="1">
      <c r="A15" s="235">
        <v>11</v>
      </c>
      <c r="B15" s="234" t="str">
        <f>VLOOKUP($A15,Startlist!$B:$H,2,FALSE)</f>
        <v>J16</v>
      </c>
      <c r="C15" s="170" t="str">
        <f>VLOOKUP($A15,Startlist!$B:$H,3,FALSE)</f>
        <v>Rasmus Rauk</v>
      </c>
      <c r="D15" s="170" t="str">
        <f>VLOOKUP($A15,Startlist!$B:$H,4,FALSE)</f>
        <v>Neeme Koppel</v>
      </c>
      <c r="E15" s="170" t="str">
        <f>VLOOKUP($A15,Startlist!$B:$H,7,FALSE)</f>
        <v>Nissan Sunny</v>
      </c>
      <c r="F15" s="87">
        <f>IF(SUMIF('Other Penalties Details'!$A:$A,$A15,'Other Penalties Details'!$B:$B)&gt;0,SUMIF('Other Penalties Details'!$A:$A,$A15,'Other Penalties Details'!$B:$B),"")</f>
      </c>
      <c r="G15" s="87">
        <f>IF(SUMIF('Other Penalties Details'!$A:$A,$A15,'Other Penalties Details'!$C:$C)&gt;0,SUMIF('Other Penalties Details'!$A:$A,$A15,'Other Penalties Details'!$C:$C),"")</f>
      </c>
      <c r="H15" s="87">
        <f>IF(SUMIF('Other Penalties Details'!$A:$A,$A15,'Other Penalties Details'!$D:$D)&gt;0,SUMIF('Other Penalties Details'!$A:$A,$A15,'Other Penalties Details'!$D:$D),"")</f>
        <v>60</v>
      </c>
      <c r="I15" s="87">
        <f>IF(SUMIF('Other Penalties Details'!$A:$A,$A15,'Other Penalties Details'!$E:$E)&gt;0,SUMIF('Other Penalties Details'!$A:$A,$A15,'Other Penalties Details'!$E:$E),"")</f>
      </c>
      <c r="J15" s="87">
        <f>IF(SUMIF('Other Penalties Details'!$A:$A,$A15,'Other Penalties Details'!$F:$F)&gt;0,SUMIF('Other Penalties Details'!$A:$A,$A15,'Other Penalties Details'!$F:$F),"")</f>
      </c>
      <c r="K15" s="86" t="str">
        <f t="shared" si="0"/>
        <v>1:00</v>
      </c>
    </row>
    <row r="16" spans="1:11" s="88" customFormat="1" ht="14.25" customHeight="1">
      <c r="A16" s="86">
        <v>12</v>
      </c>
      <c r="B16" s="234" t="str">
        <f>VLOOKUP($A16,Startlist!$B:$H,2,FALSE)</f>
        <v>J16</v>
      </c>
      <c r="C16" s="170" t="str">
        <f>VLOOKUP($A16,Startlist!$B:$H,3,FALSE)</f>
        <v>Sebastian Kupri</v>
      </c>
      <c r="D16" s="170" t="str">
        <f>VLOOKUP($A16,Startlist!$B:$H,4,FALSE)</f>
        <v>Roman Sokolov</v>
      </c>
      <c r="E16" s="170" t="str">
        <f>VLOOKUP($A16,Startlist!$B:$H,7,FALSE)</f>
        <v>Honda Civic</v>
      </c>
      <c r="F16" s="87">
        <f>IF(SUMIF('Other Penalties Details'!$A:$A,$A16,'Other Penalties Details'!$B:$B)&gt;0,SUMIF('Other Penalties Details'!$A:$A,$A16,'Other Penalties Details'!$B:$B),"")</f>
        <v>20</v>
      </c>
      <c r="G16" s="87">
        <f>IF(SUMIF('Other Penalties Details'!$A:$A,$A16,'Other Penalties Details'!$C:$C)&gt;0,SUMIF('Other Penalties Details'!$A:$A,$A16,'Other Penalties Details'!$C:$C),"")</f>
        <v>10</v>
      </c>
      <c r="H16" s="87">
        <f>IF(SUMIF('Other Penalties Details'!$A:$A,$A16,'Other Penalties Details'!$D:$D)&gt;0,SUMIF('Other Penalties Details'!$A:$A,$A16,'Other Penalties Details'!$D:$D),"")</f>
        <v>10</v>
      </c>
      <c r="I16" s="87">
        <f>IF(SUMIF('Other Penalties Details'!$A:$A,$A16,'Other Penalties Details'!$E:$E)&gt;0,SUMIF('Other Penalties Details'!$A:$A,$A16,'Other Penalties Details'!$E:$E),"")</f>
        <v>10</v>
      </c>
      <c r="J16" s="87">
        <f>IF(SUMIF('Other Penalties Details'!$A:$A,$A16,'Other Penalties Details'!$F:$F)&gt;0,SUMIF('Other Penalties Details'!$A:$A,$A16,'Other Penalties Details'!$F:$F),"")</f>
      </c>
      <c r="K16" s="86" t="str">
        <f t="shared" si="0"/>
        <v>0:50</v>
      </c>
    </row>
    <row r="17" spans="1:11" s="88" customFormat="1" ht="14.25" customHeight="1">
      <c r="A17" s="236">
        <v>14</v>
      </c>
      <c r="B17" s="234" t="str">
        <f>VLOOKUP($A17,Startlist!$B:$H,2,FALSE)</f>
        <v>J16</v>
      </c>
      <c r="C17" s="170" t="str">
        <f>VLOOKUP($A17,Startlist!$B:$H,3,FALSE)</f>
        <v>Kerli Vilu</v>
      </c>
      <c r="D17" s="170" t="str">
        <f>VLOOKUP($A17,Startlist!$B:$H,4,FALSE)</f>
        <v>Arvo Liimann</v>
      </c>
      <c r="E17" s="170" t="str">
        <f>VLOOKUP($A17,Startlist!$B:$H,7,FALSE)</f>
        <v>Ford Fiesta</v>
      </c>
      <c r="F17" s="87">
        <f>IF(SUMIF('Other Penalties Details'!$A:$A,$A17,'Other Penalties Details'!$B:$B)&gt;0,SUMIF('Other Penalties Details'!$A:$A,$A17,'Other Penalties Details'!$B:$B),"")</f>
      </c>
      <c r="G17" s="87">
        <f>IF(SUMIF('Other Penalties Details'!$A:$A,$A17,'Other Penalties Details'!$C:$C)&gt;0,SUMIF('Other Penalties Details'!$A:$A,$A17,'Other Penalties Details'!$C:$C),"")</f>
      </c>
      <c r="H17" s="87">
        <f>IF(SUMIF('Other Penalties Details'!$A:$A,$A17,'Other Penalties Details'!$D:$D)&gt;0,SUMIF('Other Penalties Details'!$A:$A,$A17,'Other Penalties Details'!$D:$D),"")</f>
      </c>
      <c r="I17" s="87">
        <f>IF(SUMIF('Other Penalties Details'!$A:$A,$A17,'Other Penalties Details'!$E:$E)&gt;0,SUMIF('Other Penalties Details'!$A:$A,$A17,'Other Penalties Details'!$E:$E),"")</f>
      </c>
      <c r="J17" s="87">
        <f>IF(SUMIF('Other Penalties Details'!$A:$A,$A17,'Other Penalties Details'!$F:$F)&gt;0,SUMIF('Other Penalties Details'!$A:$A,$A17,'Other Penalties Details'!$F:$F),"")</f>
      </c>
      <c r="K17" s="86">
        <f t="shared" si="0"/>
      </c>
    </row>
    <row r="18" spans="1:11" s="88" customFormat="1" ht="14.25" customHeight="1">
      <c r="A18" s="86">
        <v>15</v>
      </c>
      <c r="B18" s="234" t="str">
        <f>VLOOKUP($A18,Startlist!$B:$H,2,FALSE)</f>
        <v>J16</v>
      </c>
      <c r="C18" s="170" t="str">
        <f>VLOOKUP($A18,Startlist!$B:$H,3,FALSE)</f>
        <v>Kermo Müil</v>
      </c>
      <c r="D18" s="170" t="str">
        <f>VLOOKUP($A18,Startlist!$B:$H,4,FALSE)</f>
        <v>Aare Müil</v>
      </c>
      <c r="E18" s="170" t="str">
        <f>VLOOKUP($A18,Startlist!$B:$H,7,FALSE)</f>
        <v>Lada Samara</v>
      </c>
      <c r="F18" s="87">
        <f>IF(SUMIF('Other Penalties Details'!$A:$A,$A18,'Other Penalties Details'!$B:$B)&gt;0,SUMIF('Other Penalties Details'!$A:$A,$A18,'Other Penalties Details'!$B:$B),"")</f>
        <v>20</v>
      </c>
      <c r="G18" s="87">
        <f>IF(SUMIF('Other Penalties Details'!$A:$A,$A18,'Other Penalties Details'!$C:$C)&gt;0,SUMIF('Other Penalties Details'!$A:$A,$A18,'Other Penalties Details'!$C:$C),"")</f>
      </c>
      <c r="H18" s="87">
        <f>IF(SUMIF('Other Penalties Details'!$A:$A,$A18,'Other Penalties Details'!$D:$D)&gt;0,SUMIF('Other Penalties Details'!$A:$A,$A18,'Other Penalties Details'!$D:$D),"")</f>
        <v>20</v>
      </c>
      <c r="I18" s="87">
        <f>IF(SUMIF('Other Penalties Details'!$A:$A,$A18,'Other Penalties Details'!$E:$E)&gt;0,SUMIF('Other Penalties Details'!$A:$A,$A18,'Other Penalties Details'!$E:$E),"")</f>
      </c>
      <c r="J18" s="87">
        <f>IF(SUMIF('Other Penalties Details'!$A:$A,$A18,'Other Penalties Details'!$F:$F)&gt;0,SUMIF('Other Penalties Details'!$A:$A,$A18,'Other Penalties Details'!$F:$F),"")</f>
      </c>
      <c r="K18" s="86" t="str">
        <f t="shared" si="0"/>
        <v>0:40</v>
      </c>
    </row>
    <row r="19" spans="1:11" s="88" customFormat="1" ht="14.25" customHeight="1">
      <c r="A19" s="86">
        <v>16</v>
      </c>
      <c r="B19" s="234" t="str">
        <f>VLOOKUP($A19,Startlist!$B:$H,2,FALSE)</f>
        <v>J16</v>
      </c>
      <c r="C19" s="170" t="str">
        <f>VLOOKUP($A19,Startlist!$B:$H,3,FALSE)</f>
        <v>Sebastian Kukk</v>
      </c>
      <c r="D19" s="170" t="str">
        <f>VLOOKUP($A19,Startlist!$B:$H,4,FALSE)</f>
        <v>Argo Kukk</v>
      </c>
      <c r="E19" s="170" t="str">
        <f>VLOOKUP($A19,Startlist!$B:$H,7,FALSE)</f>
        <v>Ford Fiesta</v>
      </c>
      <c r="F19" s="87">
        <f>IF(SUMIF('Other Penalties Details'!$A:$A,$A19,'Other Penalties Details'!$B:$B)&gt;0,SUMIF('Other Penalties Details'!$A:$A,$A19,'Other Penalties Details'!$B:$B),"")</f>
      </c>
      <c r="G19" s="87">
        <f>IF(SUMIF('Other Penalties Details'!$A:$A,$A19,'Other Penalties Details'!$C:$C)&gt;0,SUMIF('Other Penalties Details'!$A:$A,$A19,'Other Penalties Details'!$C:$C),"")</f>
      </c>
      <c r="H19" s="87">
        <f>IF(SUMIF('Other Penalties Details'!$A:$A,$A19,'Other Penalties Details'!$D:$D)&gt;0,SUMIF('Other Penalties Details'!$A:$A,$A19,'Other Penalties Details'!$D:$D),"")</f>
      </c>
      <c r="I19" s="87">
        <f>IF(SUMIF('Other Penalties Details'!$A:$A,$A19,'Other Penalties Details'!$E:$E)&gt;0,SUMIF('Other Penalties Details'!$A:$A,$A19,'Other Penalties Details'!$E:$E),"")</f>
      </c>
      <c r="J19" s="87">
        <f>IF(SUMIF('Other Penalties Details'!$A:$A,$A19,'Other Penalties Details'!$F:$F)&gt;0,SUMIF('Other Penalties Details'!$A:$A,$A19,'Other Penalties Details'!$F:$F),"")</f>
      </c>
      <c r="K19" s="86">
        <f t="shared" si="0"/>
      </c>
    </row>
    <row r="20" spans="1:11" s="88" customFormat="1" ht="14.25" customHeight="1">
      <c r="A20" s="86">
        <v>17</v>
      </c>
      <c r="B20" s="234" t="str">
        <f>VLOOKUP($A20,Startlist!$B:$H,2,FALSE)</f>
        <v>J16</v>
      </c>
      <c r="C20" s="170" t="str">
        <f>VLOOKUP($A20,Startlist!$B:$H,3,FALSE)</f>
        <v>Albert Pärtelson</v>
      </c>
      <c r="D20" s="170" t="str">
        <f>VLOOKUP($A20,Startlist!$B:$H,4,FALSE)</f>
        <v>Kris Antsmaa</v>
      </c>
      <c r="E20" s="170" t="str">
        <f>VLOOKUP($A20,Startlist!$B:$H,7,FALSE)</f>
        <v>Ford Fiesta</v>
      </c>
      <c r="F20" s="87">
        <f>IF(SUMIF('Other Penalties Details'!$A:$A,$A20,'Other Penalties Details'!$B:$B)&gt;0,SUMIF('Other Penalties Details'!$A:$A,$A20,'Other Penalties Details'!$B:$B),"")</f>
        <v>10</v>
      </c>
      <c r="G20" s="87">
        <f>IF(SUMIF('Other Penalties Details'!$A:$A,$A20,'Other Penalties Details'!$C:$C)&gt;0,SUMIF('Other Penalties Details'!$A:$A,$A20,'Other Penalties Details'!$C:$C),"")</f>
      </c>
      <c r="H20" s="87">
        <f>IF(SUMIF('Other Penalties Details'!$A:$A,$A20,'Other Penalties Details'!$D:$D)&gt;0,SUMIF('Other Penalties Details'!$A:$A,$A20,'Other Penalties Details'!$D:$D),"")</f>
        <v>60</v>
      </c>
      <c r="I20" s="87">
        <f>IF(SUMIF('Other Penalties Details'!$A:$A,$A20,'Other Penalties Details'!$E:$E)&gt;0,SUMIF('Other Penalties Details'!$A:$A,$A20,'Other Penalties Details'!$E:$E),"")</f>
      </c>
      <c r="J20" s="87">
        <f>IF(SUMIF('Other Penalties Details'!$A:$A,$A20,'Other Penalties Details'!$F:$F)&gt;0,SUMIF('Other Penalties Details'!$A:$A,$A20,'Other Penalties Details'!$F:$F),"")</f>
      </c>
      <c r="K20" s="86" t="str">
        <f t="shared" si="0"/>
        <v>1:10</v>
      </c>
    </row>
    <row r="21" spans="1:11" s="88" customFormat="1" ht="14.25" customHeight="1">
      <c r="A21" s="86">
        <v>18</v>
      </c>
      <c r="B21" s="234" t="str">
        <f>VLOOKUP($A21,Startlist!$B:$H,2,FALSE)</f>
        <v>J16</v>
      </c>
      <c r="C21" s="170" t="str">
        <f>VLOOKUP($A21,Startlist!$B:$H,3,FALSE)</f>
        <v>Romet Reimal</v>
      </c>
      <c r="D21" s="170" t="str">
        <f>VLOOKUP($A21,Startlist!$B:$H,4,FALSE)</f>
        <v>Inga Reimal</v>
      </c>
      <c r="E21" s="170" t="str">
        <f>VLOOKUP($A21,Startlist!$B:$H,7,FALSE)</f>
        <v>Citroen C2</v>
      </c>
      <c r="F21" s="87">
        <f>IF(SUMIF('Other Penalties Details'!$A:$A,$A21,'Other Penalties Details'!$B:$B)&gt;0,SUMIF('Other Penalties Details'!$A:$A,$A21,'Other Penalties Details'!$B:$B),"")</f>
      </c>
      <c r="G21" s="87">
        <f>IF(SUMIF('Other Penalties Details'!$A:$A,$A21,'Other Penalties Details'!$C:$C)&gt;0,SUMIF('Other Penalties Details'!$A:$A,$A21,'Other Penalties Details'!$C:$C),"")</f>
      </c>
      <c r="H21" s="87">
        <f>IF(SUMIF('Other Penalties Details'!$A:$A,$A21,'Other Penalties Details'!$D:$D)&gt;0,SUMIF('Other Penalties Details'!$A:$A,$A21,'Other Penalties Details'!$D:$D),"")</f>
      </c>
      <c r="I21" s="87">
        <f>IF(SUMIF('Other Penalties Details'!$A:$A,$A21,'Other Penalties Details'!$E:$E)&gt;0,SUMIF('Other Penalties Details'!$A:$A,$A21,'Other Penalties Details'!$E:$E),"")</f>
      </c>
      <c r="J21" s="87">
        <f>IF(SUMIF('Other Penalties Details'!$A:$A,$A21,'Other Penalties Details'!$F:$F)&gt;0,SUMIF('Other Penalties Details'!$A:$A,$A21,'Other Penalties Details'!$F:$F),"")</f>
      </c>
      <c r="K21" s="86">
        <f t="shared" si="0"/>
      </c>
    </row>
    <row r="22" spans="1:11" s="88" customFormat="1" ht="14.25" customHeight="1">
      <c r="A22" s="86">
        <v>20</v>
      </c>
      <c r="B22" s="234" t="str">
        <f>VLOOKUP($A22,Startlist!$B:$H,2,FALSE)</f>
        <v>J16</v>
      </c>
      <c r="C22" s="170" t="str">
        <f>VLOOKUP($A22,Startlist!$B:$H,3,FALSE)</f>
        <v>Kaspar Kaasik</v>
      </c>
      <c r="D22" s="170" t="str">
        <f>VLOOKUP($A22,Startlist!$B:$H,4,FALSE)</f>
        <v>Ats Pärn</v>
      </c>
      <c r="E22" s="170" t="str">
        <f>VLOOKUP($A22,Startlist!$B:$H,7,FALSE)</f>
        <v>Ford Fiesta</v>
      </c>
      <c r="F22" s="87">
        <f>IF(SUMIF('Other Penalties Details'!$A:$A,$A22,'Other Penalties Details'!$B:$B)&gt;0,SUMIF('Other Penalties Details'!$A:$A,$A22,'Other Penalties Details'!$B:$B),"")</f>
      </c>
      <c r="G22" s="87">
        <f>IF(SUMIF('Other Penalties Details'!$A:$A,$A22,'Other Penalties Details'!$C:$C)&gt;0,SUMIF('Other Penalties Details'!$A:$A,$A22,'Other Penalties Details'!$C:$C),"")</f>
      </c>
      <c r="H22" s="87">
        <f>IF(SUMIF('Other Penalties Details'!$A:$A,$A22,'Other Penalties Details'!$D:$D)&gt;0,SUMIF('Other Penalties Details'!$A:$A,$A22,'Other Penalties Details'!$D:$D),"")</f>
        <v>30</v>
      </c>
      <c r="I22" s="87">
        <f>IF(SUMIF('Other Penalties Details'!$A:$A,$A22,'Other Penalties Details'!$E:$E)&gt;0,SUMIF('Other Penalties Details'!$A:$A,$A22,'Other Penalties Details'!$E:$E),"")</f>
      </c>
      <c r="J22" s="87">
        <f>IF(SUMIF('Other Penalties Details'!$A:$A,$A22,'Other Penalties Details'!$F:$F)&gt;0,SUMIF('Other Penalties Details'!$A:$A,$A22,'Other Penalties Details'!$F:$F),"")</f>
      </c>
      <c r="K22" s="86" t="str">
        <f t="shared" si="0"/>
        <v>0:30</v>
      </c>
    </row>
    <row r="23" spans="1:11" s="88" customFormat="1" ht="14.25" customHeight="1">
      <c r="A23" s="236">
        <v>21</v>
      </c>
      <c r="B23" s="234" t="str">
        <f>VLOOKUP($A23,Startlist!$B:$H,2,FALSE)</f>
        <v>J16</v>
      </c>
      <c r="C23" s="170" t="str">
        <f>VLOOKUP($A23,Startlist!$B:$H,3,FALSE)</f>
        <v>Rainer Raun</v>
      </c>
      <c r="D23" s="170" t="str">
        <f>VLOOKUP($A23,Startlist!$B:$H,4,FALSE)</f>
        <v>Riivo Mesila</v>
      </c>
      <c r="E23" s="170" t="str">
        <f>VLOOKUP($A23,Startlist!$B:$H,7,FALSE)</f>
        <v>Honda Civic</v>
      </c>
      <c r="F23" s="87">
        <f>IF(SUMIF('Other Penalties Details'!$A:$A,$A23,'Other Penalties Details'!$B:$B)&gt;0,SUMIF('Other Penalties Details'!$A:$A,$A23,'Other Penalties Details'!$B:$B),"")</f>
      </c>
      <c r="G23" s="87">
        <f>IF(SUMIF('Other Penalties Details'!$A:$A,$A23,'Other Penalties Details'!$C:$C)&gt;0,SUMIF('Other Penalties Details'!$A:$A,$A23,'Other Penalties Details'!$C:$C),"")</f>
      </c>
      <c r="H23" s="87">
        <f>IF(SUMIF('Other Penalties Details'!$A:$A,$A23,'Other Penalties Details'!$D:$D)&gt;0,SUMIF('Other Penalties Details'!$A:$A,$A23,'Other Penalties Details'!$D:$D),"")</f>
      </c>
      <c r="I23" s="87">
        <f>IF(SUMIF('Other Penalties Details'!$A:$A,$A23,'Other Penalties Details'!$E:$E)&gt;0,SUMIF('Other Penalties Details'!$A:$A,$A23,'Other Penalties Details'!$E:$E),"")</f>
      </c>
      <c r="J23" s="87">
        <f>IF(SUMIF('Other Penalties Details'!$A:$A,$A23,'Other Penalties Details'!$F:$F)&gt;0,SUMIF('Other Penalties Details'!$A:$A,$A23,'Other Penalties Details'!$F:$F),"")</f>
      </c>
      <c r="K23" s="86">
        <f t="shared" si="0"/>
      </c>
    </row>
    <row r="24" spans="1:11" s="88" customFormat="1" ht="14.25" customHeight="1">
      <c r="A24" s="86">
        <v>22</v>
      </c>
      <c r="B24" s="234" t="str">
        <f>VLOOKUP($A24,Startlist!$B:$H,2,FALSE)</f>
        <v>J16</v>
      </c>
      <c r="C24" s="170" t="str">
        <f>VLOOKUP($A24,Startlist!$B:$H,3,FALSE)</f>
        <v>Henry Tegova</v>
      </c>
      <c r="D24" s="170" t="str">
        <f>VLOOKUP($A24,Startlist!$B:$H,4,FALSE)</f>
        <v>Rainis Raidma</v>
      </c>
      <c r="E24" s="170" t="str">
        <f>VLOOKUP($A24,Startlist!$B:$H,7,FALSE)</f>
        <v>Ford Fiesta</v>
      </c>
      <c r="F24" s="87">
        <f>IF(SUMIF('Other Penalties Details'!$A:$A,$A24,'Other Penalties Details'!$B:$B)&gt;0,SUMIF('Other Penalties Details'!$A:$A,$A24,'Other Penalties Details'!$B:$B),"")</f>
      </c>
      <c r="G24" s="87">
        <f>IF(SUMIF('Other Penalties Details'!$A:$A,$A24,'Other Penalties Details'!$C:$C)&gt;0,SUMIF('Other Penalties Details'!$A:$A,$A24,'Other Penalties Details'!$C:$C),"")</f>
      </c>
      <c r="H24" s="87">
        <f>IF(SUMIF('Other Penalties Details'!$A:$A,$A24,'Other Penalties Details'!$D:$D)&gt;0,SUMIF('Other Penalties Details'!$A:$A,$A24,'Other Penalties Details'!$D:$D),"")</f>
      </c>
      <c r="I24" s="87">
        <f>IF(SUMIF('Other Penalties Details'!$A:$A,$A24,'Other Penalties Details'!$E:$E)&gt;0,SUMIF('Other Penalties Details'!$A:$A,$A24,'Other Penalties Details'!$E:$E),"")</f>
      </c>
      <c r="J24" s="87">
        <f>IF(SUMIF('Other Penalties Details'!$A:$A,$A24,'Other Penalties Details'!$F:$F)&gt;0,SUMIF('Other Penalties Details'!$A:$A,$A24,'Other Penalties Details'!$F:$F),"")</f>
      </c>
      <c r="K24" s="86">
        <f t="shared" si="0"/>
      </c>
    </row>
    <row r="25" spans="1:11" s="88" customFormat="1" ht="14.25" customHeight="1">
      <c r="A25" s="237">
        <v>23</v>
      </c>
      <c r="B25" s="169" t="str">
        <f>VLOOKUP($A25,Startlist!$B:$H,2,FALSE)</f>
        <v>J18</v>
      </c>
      <c r="C25" s="170" t="str">
        <f>VLOOKUP($A25,Startlist!$B:$H,3,FALSE)</f>
        <v>Henri Ääremaa</v>
      </c>
      <c r="D25" s="170" t="str">
        <f>VLOOKUP($A25,Startlist!$B:$H,4,FALSE)</f>
        <v>Erkki Ääremaa</v>
      </c>
      <c r="E25" s="170" t="str">
        <f>VLOOKUP($A25,Startlist!$B:$H,7,FALSE)</f>
        <v>BMW 318</v>
      </c>
      <c r="F25" s="87">
        <f>IF(SUMIF('Other Penalties Details'!$A:$A,$A25,'Other Penalties Details'!$B:$B)&gt;0,SUMIF('Other Penalties Details'!$A:$A,$A25,'Other Penalties Details'!$B:$B),"")</f>
        <v>10</v>
      </c>
      <c r="G25" s="87">
        <f>IF(SUMIF('Other Penalties Details'!$A:$A,$A25,'Other Penalties Details'!$C:$C)&gt;0,SUMIF('Other Penalties Details'!$A:$A,$A25,'Other Penalties Details'!$C:$C),"")</f>
      </c>
      <c r="H25" s="87">
        <f>IF(SUMIF('Other Penalties Details'!$A:$A,$A25,'Other Penalties Details'!$D:$D)&gt;0,SUMIF('Other Penalties Details'!$A:$A,$A25,'Other Penalties Details'!$D:$D),"")</f>
      </c>
      <c r="I25" s="87">
        <f>IF(SUMIF('Other Penalties Details'!$A:$A,$A25,'Other Penalties Details'!$E:$E)&gt;0,SUMIF('Other Penalties Details'!$A:$A,$A25,'Other Penalties Details'!$E:$E),"")</f>
      </c>
      <c r="J25" s="87">
        <f>IF(SUMIF('Other Penalties Details'!$A:$A,$A25,'Other Penalties Details'!$F:$F)&gt;0,SUMIF('Other Penalties Details'!$A:$A,$A25,'Other Penalties Details'!$F:$F),"")</f>
      </c>
      <c r="K25" s="86" t="str">
        <f t="shared" si="0"/>
        <v>0:10</v>
      </c>
    </row>
    <row r="26" spans="1:11" s="88" customFormat="1" ht="14.25" customHeight="1">
      <c r="A26" s="235">
        <v>24</v>
      </c>
      <c r="B26" s="169" t="str">
        <f>VLOOKUP($A26,Startlist!$B:$H,2,FALSE)</f>
        <v>J16</v>
      </c>
      <c r="C26" s="170" t="str">
        <f>VLOOKUP($A26,Startlist!$B:$H,3,FALSE)</f>
        <v>Mirek JR Matikainen</v>
      </c>
      <c r="D26" s="170" t="str">
        <f>VLOOKUP($A26,Startlist!$B:$H,4,FALSE)</f>
        <v>Taavo Lauk</v>
      </c>
      <c r="E26" s="170" t="str">
        <f>VLOOKUP($A26,Startlist!$B:$H,7,FALSE)</f>
        <v>Ford Fiesta</v>
      </c>
      <c r="F26" s="87">
        <f>IF(SUMIF('Other Penalties Details'!$A:$A,$A26,'Other Penalties Details'!$B:$B)&gt;0,SUMIF('Other Penalties Details'!$A:$A,$A26,'Other Penalties Details'!$B:$B),"")</f>
      </c>
      <c r="G26" s="87">
        <f>IF(SUMIF('Other Penalties Details'!$A:$A,$A26,'Other Penalties Details'!$C:$C)&gt;0,SUMIF('Other Penalties Details'!$A:$A,$A26,'Other Penalties Details'!$C:$C),"")</f>
        <v>10</v>
      </c>
      <c r="H26" s="87">
        <f>IF(SUMIF('Other Penalties Details'!$A:$A,$A26,'Other Penalties Details'!$D:$D)&gt;0,SUMIF('Other Penalties Details'!$A:$A,$A26,'Other Penalties Details'!$D:$D),"")</f>
      </c>
      <c r="I26" s="87">
        <f>IF(SUMIF('Other Penalties Details'!$A:$A,$A26,'Other Penalties Details'!$E:$E)&gt;0,SUMIF('Other Penalties Details'!$A:$A,$A26,'Other Penalties Details'!$E:$E),"")</f>
      </c>
      <c r="J26" s="87">
        <f>IF(SUMIF('Other Penalties Details'!$A:$A,$A26,'Other Penalties Details'!$F:$F)&gt;0,SUMIF('Other Penalties Details'!$A:$A,$A26,'Other Penalties Details'!$F:$F),"")</f>
      </c>
      <c r="K26" s="86" t="str">
        <f t="shared" si="0"/>
        <v>0:10</v>
      </c>
    </row>
    <row r="27" spans="1:11" s="88" customFormat="1" ht="14.25" customHeight="1">
      <c r="A27" s="86">
        <v>25</v>
      </c>
      <c r="B27" s="234" t="str">
        <f>VLOOKUP($A27,Startlist!$B:$H,2,FALSE)</f>
        <v>J16</v>
      </c>
      <c r="C27" s="170" t="str">
        <f>VLOOKUP($A27,Startlist!$B:$H,3,FALSE)</f>
        <v>Lukas Leivat</v>
      </c>
      <c r="D27" s="170" t="str">
        <f>VLOOKUP($A27,Startlist!$B:$H,4,FALSE)</f>
        <v>Kauri Pannas</v>
      </c>
      <c r="E27" s="170" t="str">
        <f>VLOOKUP($A27,Startlist!$B:$H,7,FALSE)</f>
        <v>Ford Fiesta</v>
      </c>
      <c r="F27" s="87">
        <f>IF(SUMIF('Other Penalties Details'!$A:$A,$A27,'Other Penalties Details'!$B:$B)&gt;0,SUMIF('Other Penalties Details'!$A:$A,$A27,'Other Penalties Details'!$B:$B),"")</f>
      </c>
      <c r="G27" s="87">
        <f>IF(SUMIF('Other Penalties Details'!$A:$A,$A27,'Other Penalties Details'!$C:$C)&gt;0,SUMIF('Other Penalties Details'!$A:$A,$A27,'Other Penalties Details'!$C:$C),"")</f>
      </c>
      <c r="H27" s="87">
        <f>IF(SUMIF('Other Penalties Details'!$A:$A,$A27,'Other Penalties Details'!$D:$D)&gt;0,SUMIF('Other Penalties Details'!$A:$A,$A27,'Other Penalties Details'!$D:$D),"")</f>
      </c>
      <c r="I27" s="87">
        <f>IF(SUMIF('Other Penalties Details'!$A:$A,$A27,'Other Penalties Details'!$E:$E)&gt;0,SUMIF('Other Penalties Details'!$A:$A,$A27,'Other Penalties Details'!$E:$E),"")</f>
      </c>
      <c r="J27" s="87">
        <f>IF(SUMIF('Other Penalties Details'!$A:$A,$A27,'Other Penalties Details'!$F:$F)&gt;0,SUMIF('Other Penalties Details'!$A:$A,$A27,'Other Penalties Details'!$F:$F),"")</f>
      </c>
      <c r="K27" s="86">
        <f t="shared" si="0"/>
      </c>
    </row>
    <row r="28" spans="1:11" s="88" customFormat="1" ht="14.25" customHeight="1">
      <c r="A28" s="236">
        <v>26</v>
      </c>
      <c r="B28" s="169" t="str">
        <f>VLOOKUP($A28,Startlist!$B:$H,2,FALSE)</f>
        <v>J16</v>
      </c>
      <c r="C28" s="170" t="str">
        <f>VLOOKUP($A28,Startlist!$B:$H,3,FALSE)</f>
        <v>Jüri Jürisaar</v>
      </c>
      <c r="D28" s="170" t="str">
        <f>VLOOKUP($A28,Startlist!$B:$H,4,FALSE)</f>
        <v>Martin Tomson</v>
      </c>
      <c r="E28" s="170" t="str">
        <f>VLOOKUP($A28,Startlist!$B:$H,7,FALSE)</f>
        <v>BMW 316</v>
      </c>
      <c r="F28" s="87">
        <f>IF(SUMIF('Other Penalties Details'!$A:$A,$A28,'Other Penalties Details'!$B:$B)&gt;0,SUMIF('Other Penalties Details'!$A:$A,$A28,'Other Penalties Details'!$B:$B),"")</f>
      </c>
      <c r="G28" s="87">
        <f>IF(SUMIF('Other Penalties Details'!$A:$A,$A28,'Other Penalties Details'!$C:$C)&gt;0,SUMIF('Other Penalties Details'!$A:$A,$A28,'Other Penalties Details'!$C:$C),"")</f>
      </c>
      <c r="H28" s="87">
        <f>IF(SUMIF('Other Penalties Details'!$A:$A,$A28,'Other Penalties Details'!$D:$D)&gt;0,SUMIF('Other Penalties Details'!$A:$A,$A28,'Other Penalties Details'!$D:$D),"")</f>
      </c>
      <c r="I28" s="87">
        <f>IF(SUMIF('Other Penalties Details'!$A:$A,$A28,'Other Penalties Details'!$E:$E)&gt;0,SUMIF('Other Penalties Details'!$A:$A,$A28,'Other Penalties Details'!$E:$E),"")</f>
      </c>
      <c r="J28" s="87">
        <f>IF(SUMIF('Other Penalties Details'!$A:$A,$A28,'Other Penalties Details'!$F:$F)&gt;0,SUMIF('Other Penalties Details'!$A:$A,$A28,'Other Penalties Details'!$F:$F),"")</f>
      </c>
      <c r="K28" s="86">
        <f t="shared" si="0"/>
      </c>
    </row>
    <row r="29" spans="1:11" s="88" customFormat="1" ht="14.25" customHeight="1">
      <c r="A29" s="86">
        <v>27</v>
      </c>
      <c r="B29" s="234" t="str">
        <f>VLOOKUP($A29,Startlist!$B:$H,2,FALSE)</f>
        <v>J18</v>
      </c>
      <c r="C29" s="170" t="str">
        <f>VLOOKUP($A29,Startlist!$B:$H,3,FALSE)</f>
        <v>Romario Voksepp</v>
      </c>
      <c r="D29" s="170" t="str">
        <f>VLOOKUP($A29,Startlist!$B:$H,4,FALSE)</f>
        <v>Rica Aarn</v>
      </c>
      <c r="E29" s="170" t="str">
        <f>VLOOKUP($A29,Startlist!$B:$H,7,FALSE)</f>
        <v>Honda Civic</v>
      </c>
      <c r="F29" s="87">
        <f>IF(SUMIF('Other Penalties Details'!$A:$A,$A29,'Other Penalties Details'!$B:$B)&gt;0,SUMIF('Other Penalties Details'!$A:$A,$A29,'Other Penalties Details'!$B:$B),"")</f>
        <v>10</v>
      </c>
      <c r="G29" s="87">
        <f>IF(SUMIF('Other Penalties Details'!$A:$A,$A29,'Other Penalties Details'!$C:$C)&gt;0,SUMIF('Other Penalties Details'!$A:$A,$A29,'Other Penalties Details'!$C:$C),"")</f>
        <v>10</v>
      </c>
      <c r="H29" s="87">
        <f>IF(SUMIF('Other Penalties Details'!$A:$A,$A29,'Other Penalties Details'!$D:$D)&gt;0,SUMIF('Other Penalties Details'!$A:$A,$A29,'Other Penalties Details'!$D:$D),"")</f>
      </c>
      <c r="I29" s="87">
        <f>IF(SUMIF('Other Penalties Details'!$A:$A,$A29,'Other Penalties Details'!$E:$E)&gt;0,SUMIF('Other Penalties Details'!$A:$A,$A29,'Other Penalties Details'!$E:$E),"")</f>
      </c>
      <c r="J29" s="87">
        <f>IF(SUMIF('Other Penalties Details'!$A:$A,$A29,'Other Penalties Details'!$F:$F)&gt;0,SUMIF('Other Penalties Details'!$A:$A,$A29,'Other Penalties Details'!$F:$F),"")</f>
      </c>
      <c r="K29" s="86" t="str">
        <f t="shared" si="0"/>
        <v>0:20</v>
      </c>
    </row>
    <row r="30" spans="1:11" s="88" customFormat="1" ht="14.25" customHeight="1">
      <c r="A30" s="236">
        <v>28</v>
      </c>
      <c r="B30" s="234" t="str">
        <f>VLOOKUP($A30,Startlist!$B:$H,2,FALSE)</f>
        <v>J18</v>
      </c>
      <c r="C30" s="170" t="str">
        <f>VLOOKUP($A30,Startlist!$B:$H,3,FALSE)</f>
        <v>Esmar-Arnold Unt</v>
      </c>
      <c r="D30" s="170" t="str">
        <f>VLOOKUP($A30,Startlist!$B:$H,4,FALSE)</f>
        <v>Sulev Sarv</v>
      </c>
      <c r="E30" s="170" t="str">
        <f>VLOOKUP($A30,Startlist!$B:$H,7,FALSE)</f>
        <v>Honda Civic</v>
      </c>
      <c r="F30" s="87">
        <f>IF(SUMIF('Other Penalties Details'!$A:$A,$A30,'Other Penalties Details'!$B:$B)&gt;0,SUMIF('Other Penalties Details'!$A:$A,$A30,'Other Penalties Details'!$B:$B),"")</f>
      </c>
      <c r="G30" s="87">
        <f>IF(SUMIF('Other Penalties Details'!$A:$A,$A30,'Other Penalties Details'!$C:$C)&gt;0,SUMIF('Other Penalties Details'!$A:$A,$A30,'Other Penalties Details'!$C:$C),"")</f>
        <v>60</v>
      </c>
      <c r="H30" s="87">
        <f>IF(SUMIF('Other Penalties Details'!$A:$A,$A30,'Other Penalties Details'!$D:$D)&gt;0,SUMIF('Other Penalties Details'!$A:$A,$A30,'Other Penalties Details'!$D:$D),"")</f>
      </c>
      <c r="I30" s="87">
        <f>IF(SUMIF('Other Penalties Details'!$A:$A,$A30,'Other Penalties Details'!$E:$E)&gt;0,SUMIF('Other Penalties Details'!$A:$A,$A30,'Other Penalties Details'!$E:$E),"")</f>
      </c>
      <c r="J30" s="87">
        <f>IF(SUMIF('Other Penalties Details'!$A:$A,$A30,'Other Penalties Details'!$F:$F)&gt;0,SUMIF('Other Penalties Details'!$A:$A,$A30,'Other Penalties Details'!$F:$F),"")</f>
      </c>
      <c r="K30" s="86" t="str">
        <f t="shared" si="0"/>
        <v>1:00</v>
      </c>
    </row>
    <row r="31" spans="1:11" s="88" customFormat="1" ht="14.25" customHeight="1">
      <c r="A31" s="86">
        <v>29</v>
      </c>
      <c r="B31" s="234" t="str">
        <f>VLOOKUP($A31,Startlist!$B:$H,2,FALSE)</f>
        <v>J16</v>
      </c>
      <c r="C31" s="170" t="str">
        <f>VLOOKUP($A31,Startlist!$B:$H,3,FALSE)</f>
        <v>Hanna Lisette Aabna</v>
      </c>
      <c r="D31" s="170" t="str">
        <f>VLOOKUP($A31,Startlist!$B:$H,4,FALSE)</f>
        <v>Robert Virves</v>
      </c>
      <c r="E31" s="170" t="str">
        <f>VLOOKUP($A31,Startlist!$B:$H,7,FALSE)</f>
        <v>Ford Fiesta</v>
      </c>
      <c r="F31" s="87">
        <f>IF(SUMIF('Other Penalties Details'!$A:$A,$A31,'Other Penalties Details'!$B:$B)&gt;0,SUMIF('Other Penalties Details'!$A:$A,$A31,'Other Penalties Details'!$B:$B),"")</f>
      </c>
      <c r="G31" s="87">
        <f>IF(SUMIF('Other Penalties Details'!$A:$A,$A31,'Other Penalties Details'!$C:$C)&gt;0,SUMIF('Other Penalties Details'!$A:$A,$A31,'Other Penalties Details'!$C:$C),"")</f>
        <v>60</v>
      </c>
      <c r="H31" s="87">
        <f>IF(SUMIF('Other Penalties Details'!$A:$A,$A31,'Other Penalties Details'!$D:$D)&gt;0,SUMIF('Other Penalties Details'!$A:$A,$A31,'Other Penalties Details'!$D:$D),"")</f>
      </c>
      <c r="I31" s="87">
        <f>IF(SUMIF('Other Penalties Details'!$A:$A,$A31,'Other Penalties Details'!$E:$E)&gt;0,SUMIF('Other Penalties Details'!$A:$A,$A31,'Other Penalties Details'!$E:$E),"")</f>
      </c>
      <c r="J31" s="87">
        <f>IF(SUMIF('Other Penalties Details'!$A:$A,$A31,'Other Penalties Details'!$F:$F)&gt;0,SUMIF('Other Penalties Details'!$A:$A,$A31,'Other Penalties Details'!$F:$F),"")</f>
      </c>
      <c r="K31" s="86" t="str">
        <f t="shared" si="0"/>
        <v>1:00</v>
      </c>
    </row>
    <row r="32" spans="1:11" s="88" customFormat="1" ht="14.25" customHeight="1">
      <c r="A32" s="237">
        <v>30</v>
      </c>
      <c r="B32" s="234" t="str">
        <f>VLOOKUP($A32,Startlist!$B:$H,2,FALSE)</f>
        <v>J18</v>
      </c>
      <c r="C32" s="170" t="str">
        <f>VLOOKUP($A32,Startlist!$B:$H,3,FALSE)</f>
        <v>Kauri Bõstrov</v>
      </c>
      <c r="D32" s="170" t="str">
        <f>VLOOKUP($A32,Startlist!$B:$H,4,FALSE)</f>
        <v>Jaanus Bõstrov</v>
      </c>
      <c r="E32" s="170" t="str">
        <f>VLOOKUP($A32,Startlist!$B:$H,7,FALSE)</f>
        <v>Honda Civic</v>
      </c>
      <c r="F32" s="87">
        <f>IF(SUMIF('Other Penalties Details'!$A:$A,$A32,'Other Penalties Details'!$B:$B)&gt;0,SUMIF('Other Penalties Details'!$A:$A,$A32,'Other Penalties Details'!$B:$B),"")</f>
      </c>
      <c r="G32" s="87">
        <f>IF(SUMIF('Other Penalties Details'!$A:$A,$A32,'Other Penalties Details'!$C:$C)&gt;0,SUMIF('Other Penalties Details'!$A:$A,$A32,'Other Penalties Details'!$C:$C),"")</f>
        <v>10</v>
      </c>
      <c r="H32" s="87">
        <f>IF(SUMIF('Other Penalties Details'!$A:$A,$A32,'Other Penalties Details'!$D:$D)&gt;0,SUMIF('Other Penalties Details'!$A:$A,$A32,'Other Penalties Details'!$D:$D),"")</f>
      </c>
      <c r="I32" s="87">
        <f>IF(SUMIF('Other Penalties Details'!$A:$A,$A32,'Other Penalties Details'!$E:$E)&gt;0,SUMIF('Other Penalties Details'!$A:$A,$A32,'Other Penalties Details'!$E:$E),"")</f>
      </c>
      <c r="J32" s="87">
        <f>IF(SUMIF('Other Penalties Details'!$A:$A,$A32,'Other Penalties Details'!$F:$F)&gt;0,SUMIF('Other Penalties Details'!$A:$A,$A32,'Other Penalties Details'!$F:$F),"")</f>
      </c>
      <c r="K32" s="86" t="str">
        <f t="shared" si="0"/>
        <v>0:10</v>
      </c>
    </row>
    <row r="33" spans="1:11" s="88" customFormat="1" ht="14.25" customHeight="1">
      <c r="A33" s="86">
        <v>31</v>
      </c>
      <c r="B33" s="234" t="str">
        <f>VLOOKUP($A33,Startlist!$B:$H,2,FALSE)</f>
        <v>J18</v>
      </c>
      <c r="C33" s="170" t="str">
        <f>VLOOKUP($A33,Startlist!$B:$H,3,FALSE)</f>
        <v>Kristian Hallikmägi</v>
      </c>
      <c r="D33" s="170" t="str">
        <f>VLOOKUP($A33,Startlist!$B:$H,4,FALSE)</f>
        <v>Jaan Pisang</v>
      </c>
      <c r="E33" s="170" t="str">
        <f>VLOOKUP($A33,Startlist!$B:$H,7,FALSE)</f>
        <v>Honda Civic</v>
      </c>
      <c r="F33" s="87">
        <f>IF(SUMIF('Other Penalties Details'!$A:$A,$A33,'Other Penalties Details'!$B:$B)&gt;0,SUMIF('Other Penalties Details'!$A:$A,$A33,'Other Penalties Details'!$B:$B),"")</f>
      </c>
      <c r="G33" s="87">
        <f>IF(SUMIF('Other Penalties Details'!$A:$A,$A33,'Other Penalties Details'!$C:$C)&gt;0,SUMIF('Other Penalties Details'!$A:$A,$A33,'Other Penalties Details'!$C:$C),"")</f>
        <v>10</v>
      </c>
      <c r="H33" s="87">
        <f>IF(SUMIF('Other Penalties Details'!$A:$A,$A33,'Other Penalties Details'!$D:$D)&gt;0,SUMIF('Other Penalties Details'!$A:$A,$A33,'Other Penalties Details'!$D:$D),"")</f>
      </c>
      <c r="I33" s="87">
        <f>IF(SUMIF('Other Penalties Details'!$A:$A,$A33,'Other Penalties Details'!$E:$E)&gt;0,SUMIF('Other Penalties Details'!$A:$A,$A33,'Other Penalties Details'!$E:$E),"")</f>
      </c>
      <c r="J33" s="87">
        <f>IF(SUMIF('Other Penalties Details'!$A:$A,$A33,'Other Penalties Details'!$F:$F)&gt;0,SUMIF('Other Penalties Details'!$A:$A,$A33,'Other Penalties Details'!$F:$F),"")</f>
      </c>
      <c r="K33" s="86" t="str">
        <f t="shared" si="0"/>
        <v>0:10</v>
      </c>
    </row>
    <row r="34" spans="1:11" s="88" customFormat="1" ht="14.25" customHeight="1">
      <c r="A34" s="86">
        <v>32</v>
      </c>
      <c r="B34" s="234" t="str">
        <f>VLOOKUP($A34,Startlist!$B:$H,2,FALSE)</f>
        <v>J16</v>
      </c>
      <c r="C34" s="170" t="str">
        <f>VLOOKUP($A34,Startlist!$B:$H,3,FALSE)</f>
        <v>Oskar Männamets</v>
      </c>
      <c r="D34" s="170" t="str">
        <f>VLOOKUP($A34,Startlist!$B:$H,4,FALSE)</f>
        <v>Holger Enok</v>
      </c>
      <c r="E34" s="170" t="str">
        <f>VLOOKUP($A34,Startlist!$B:$H,7,FALSE)</f>
        <v>Ford Fiesta</v>
      </c>
      <c r="F34" s="87">
        <f>IF(SUMIF('Other Penalties Details'!$A:$A,$A34,'Other Penalties Details'!$B:$B)&gt;0,SUMIF('Other Penalties Details'!$A:$A,$A34,'Other Penalties Details'!$B:$B),"")</f>
      </c>
      <c r="G34" s="87">
        <f>IF(SUMIF('Other Penalties Details'!$A:$A,$A34,'Other Penalties Details'!$C:$C)&gt;0,SUMIF('Other Penalties Details'!$A:$A,$A34,'Other Penalties Details'!$C:$C),"")</f>
      </c>
      <c r="H34" s="87">
        <f>IF(SUMIF('Other Penalties Details'!$A:$A,$A34,'Other Penalties Details'!$D:$D)&gt;0,SUMIF('Other Penalties Details'!$A:$A,$A34,'Other Penalties Details'!$D:$D),"")</f>
      </c>
      <c r="I34" s="87">
        <f>IF(SUMIF('Other Penalties Details'!$A:$A,$A34,'Other Penalties Details'!$E:$E)&gt;0,SUMIF('Other Penalties Details'!$A:$A,$A34,'Other Penalties Details'!$E:$E),"")</f>
      </c>
      <c r="J34" s="87">
        <f>IF(SUMIF('Other Penalties Details'!$A:$A,$A34,'Other Penalties Details'!$F:$F)&gt;0,SUMIF('Other Penalties Details'!$A:$A,$A34,'Other Penalties Details'!$F:$F),"")</f>
      </c>
      <c r="K34" s="86">
        <f t="shared" si="0"/>
      </c>
    </row>
    <row r="35" spans="1:11" s="88" customFormat="1" ht="14.25" customHeight="1">
      <c r="A35" s="235">
        <v>33</v>
      </c>
      <c r="B35" s="234" t="str">
        <f>VLOOKUP($A35,Startlist!$B:$H,2,FALSE)</f>
        <v>J18</v>
      </c>
      <c r="C35" s="170" t="str">
        <f>VLOOKUP($A35,Startlist!$B:$H,3,FALSE)</f>
        <v>Joosep Planken</v>
      </c>
      <c r="D35" s="170" t="str">
        <f>VLOOKUP($A35,Startlist!$B:$H,4,FALSE)</f>
        <v>Taavi Lassmann</v>
      </c>
      <c r="E35" s="170" t="str">
        <f>VLOOKUP($A35,Startlist!$B:$H,7,FALSE)</f>
        <v>Honda CRX</v>
      </c>
      <c r="F35" s="87">
        <f>IF(SUMIF('Other Penalties Details'!$A:$A,$A35,'Other Penalties Details'!$B:$B)&gt;0,SUMIF('Other Penalties Details'!$A:$A,$A35,'Other Penalties Details'!$B:$B),"")</f>
      </c>
      <c r="G35" s="87">
        <f>IF(SUMIF('Other Penalties Details'!$A:$A,$A35,'Other Penalties Details'!$C:$C)&gt;0,SUMIF('Other Penalties Details'!$A:$A,$A35,'Other Penalties Details'!$C:$C),"")</f>
      </c>
      <c r="H35" s="87">
        <f>IF(SUMIF('Other Penalties Details'!$A:$A,$A35,'Other Penalties Details'!$D:$D)&gt;0,SUMIF('Other Penalties Details'!$A:$A,$A35,'Other Penalties Details'!$D:$D),"")</f>
      </c>
      <c r="I35" s="87">
        <f>IF(SUMIF('Other Penalties Details'!$A:$A,$A35,'Other Penalties Details'!$E:$E)&gt;0,SUMIF('Other Penalties Details'!$A:$A,$A35,'Other Penalties Details'!$E:$E),"")</f>
      </c>
      <c r="J35" s="87">
        <f>IF(SUMIF('Other Penalties Details'!$A:$A,$A35,'Other Penalties Details'!$F:$F)&gt;0,SUMIF('Other Penalties Details'!$A:$A,$A35,'Other Penalties Details'!$F:$F),"")</f>
      </c>
      <c r="K35" s="86">
        <f t="shared" si="0"/>
      </c>
    </row>
    <row r="36" spans="1:11" s="88" customFormat="1" ht="14.25" customHeight="1">
      <c r="A36" s="86">
        <v>34</v>
      </c>
      <c r="B36" s="234" t="str">
        <f>VLOOKUP($A36,Startlist!$B:$H,2,FALSE)</f>
        <v>4WD</v>
      </c>
      <c r="C36" s="170" t="str">
        <f>VLOOKUP($A36,Startlist!$B:$H,3,FALSE)</f>
        <v>Urmo Kaasik</v>
      </c>
      <c r="D36" s="170" t="str">
        <f>VLOOKUP($A36,Startlist!$B:$H,4,FALSE)</f>
        <v>Ingvar Mägi</v>
      </c>
      <c r="E36" s="170" t="str">
        <f>VLOOKUP($A36,Startlist!$B:$H,7,FALSE)</f>
        <v>Toyota Yaris</v>
      </c>
      <c r="F36" s="87">
        <f>IF(SUMIF('Other Penalties Details'!$A:$A,$A36,'Other Penalties Details'!$B:$B)&gt;0,SUMIF('Other Penalties Details'!$A:$A,$A36,'Other Penalties Details'!$B:$B),"")</f>
      </c>
      <c r="G36" s="87">
        <f>IF(SUMIF('Other Penalties Details'!$A:$A,$A36,'Other Penalties Details'!$C:$C)&gt;0,SUMIF('Other Penalties Details'!$A:$A,$A36,'Other Penalties Details'!$C:$C),"")</f>
      </c>
      <c r="H36" s="87">
        <f>IF(SUMIF('Other Penalties Details'!$A:$A,$A36,'Other Penalties Details'!$D:$D)&gt;0,SUMIF('Other Penalties Details'!$A:$A,$A36,'Other Penalties Details'!$D:$D),"")</f>
        <v>10</v>
      </c>
      <c r="I36" s="87">
        <f>IF(SUMIF('Other Penalties Details'!$A:$A,$A36,'Other Penalties Details'!$E:$E)&gt;0,SUMIF('Other Penalties Details'!$A:$A,$A36,'Other Penalties Details'!$E:$E),"")</f>
      </c>
      <c r="J36" s="87">
        <f>IF(SUMIF('Other Penalties Details'!$A:$A,$A36,'Other Penalties Details'!$F:$F)&gt;0,SUMIF('Other Penalties Details'!$A:$A,$A36,'Other Penalties Details'!$F:$F),"")</f>
      </c>
      <c r="K36" s="86" t="str">
        <f t="shared" si="0"/>
        <v>0:10</v>
      </c>
    </row>
    <row r="37" spans="1:11" s="88" customFormat="1" ht="14.25" customHeight="1">
      <c r="A37" s="237">
        <v>35</v>
      </c>
      <c r="B37" s="169" t="str">
        <f>VLOOKUP($A37,Startlist!$B:$H,2,FALSE)</f>
        <v>4WD</v>
      </c>
      <c r="C37" s="170" t="str">
        <f>VLOOKUP($A37,Startlist!$B:$H,3,FALSE)</f>
        <v>Martin Vaga</v>
      </c>
      <c r="D37" s="170" t="str">
        <f>VLOOKUP($A37,Startlist!$B:$H,4,FALSE)</f>
        <v>Kristian Teern</v>
      </c>
      <c r="E37" s="170" t="str">
        <f>VLOOKUP($A37,Startlist!$B:$H,7,FALSE)</f>
        <v>Mitsubishi Lancer Evo 8</v>
      </c>
      <c r="F37" s="87">
        <f>IF(SUMIF('Other Penalties Details'!$A:$A,$A37,'Other Penalties Details'!$B:$B)&gt;0,SUMIF('Other Penalties Details'!$A:$A,$A37,'Other Penalties Details'!$B:$B),"")</f>
      </c>
      <c r="G37" s="87">
        <f>IF(SUMIF('Other Penalties Details'!$A:$A,$A37,'Other Penalties Details'!$C:$C)&gt;0,SUMIF('Other Penalties Details'!$A:$A,$A37,'Other Penalties Details'!$C:$C),"")</f>
      </c>
      <c r="H37" s="87">
        <f>IF(SUMIF('Other Penalties Details'!$A:$A,$A37,'Other Penalties Details'!$D:$D)&gt;0,SUMIF('Other Penalties Details'!$A:$A,$A37,'Other Penalties Details'!$D:$D),"")</f>
      </c>
      <c r="I37" s="87">
        <f>IF(SUMIF('Other Penalties Details'!$A:$A,$A37,'Other Penalties Details'!$E:$E)&gt;0,SUMIF('Other Penalties Details'!$A:$A,$A37,'Other Penalties Details'!$E:$E),"")</f>
      </c>
      <c r="J37" s="87">
        <f>IF(SUMIF('Other Penalties Details'!$A:$A,$A37,'Other Penalties Details'!$F:$F)&gt;0,SUMIF('Other Penalties Details'!$A:$A,$A37,'Other Penalties Details'!$F:$F),"")</f>
      </c>
      <c r="K37" s="86">
        <f t="shared" si="0"/>
      </c>
    </row>
    <row r="38" spans="1:11" s="88" customFormat="1" ht="14.25" customHeight="1">
      <c r="A38" s="235">
        <v>36</v>
      </c>
      <c r="B38" s="169" t="str">
        <f>VLOOKUP($A38,Startlist!$B:$H,2,FALSE)</f>
        <v>4WD</v>
      </c>
      <c r="C38" s="170" t="str">
        <f>VLOOKUP($A38,Startlist!$B:$H,3,FALSE)</f>
        <v>Robin Pruul</v>
      </c>
      <c r="D38" s="170" t="str">
        <f>VLOOKUP($A38,Startlist!$B:$H,4,FALSE)</f>
        <v>Rein Tikka</v>
      </c>
      <c r="E38" s="170" t="str">
        <f>VLOOKUP($A38,Startlist!$B:$H,7,FALSE)</f>
        <v>Subaru Impreza</v>
      </c>
      <c r="F38" s="87">
        <f>IF(SUMIF('Other Penalties Details'!$A:$A,$A38,'Other Penalties Details'!$B:$B)&gt;0,SUMIF('Other Penalties Details'!$A:$A,$A38,'Other Penalties Details'!$B:$B),"")</f>
      </c>
      <c r="G38" s="87">
        <f>IF(SUMIF('Other Penalties Details'!$A:$A,$A38,'Other Penalties Details'!$C:$C)&gt;0,SUMIF('Other Penalties Details'!$A:$A,$A38,'Other Penalties Details'!$C:$C),"")</f>
      </c>
      <c r="H38" s="87">
        <f>IF(SUMIF('Other Penalties Details'!$A:$A,$A38,'Other Penalties Details'!$D:$D)&gt;0,SUMIF('Other Penalties Details'!$A:$A,$A38,'Other Penalties Details'!$D:$D),"")</f>
      </c>
      <c r="I38" s="87">
        <f>IF(SUMIF('Other Penalties Details'!$A:$A,$A38,'Other Penalties Details'!$E:$E)&gt;0,SUMIF('Other Penalties Details'!$A:$A,$A38,'Other Penalties Details'!$E:$E),"")</f>
      </c>
      <c r="J38" s="87">
        <f>IF(SUMIF('Other Penalties Details'!$A:$A,$A38,'Other Penalties Details'!$F:$F)&gt;0,SUMIF('Other Penalties Details'!$A:$A,$A38,'Other Penalties Details'!$F:$F),"")</f>
      </c>
      <c r="K38" s="86">
        <f t="shared" si="0"/>
      </c>
    </row>
    <row r="39" spans="1:11" s="88" customFormat="1" ht="14.25" customHeight="1">
      <c r="A39" s="86">
        <v>37</v>
      </c>
      <c r="B39" s="234" t="str">
        <f>VLOOKUP($A39,Startlist!$B:$H,2,FALSE)</f>
        <v>2SE</v>
      </c>
      <c r="C39" s="170" t="str">
        <f>VLOOKUP($A39,Startlist!$B:$H,3,FALSE)</f>
        <v>Mirko Kaunis</v>
      </c>
      <c r="D39" s="170" t="str">
        <f>VLOOKUP($A39,Startlist!$B:$H,4,FALSE)</f>
        <v>Mario Kaunis</v>
      </c>
      <c r="E39" s="170" t="str">
        <f>VLOOKUP($A39,Startlist!$B:$H,7,FALSE)</f>
        <v>Honda Civic Type-R</v>
      </c>
      <c r="F39" s="87">
        <f>IF(SUMIF('Other Penalties Details'!$A:$A,$A39,'Other Penalties Details'!$B:$B)&gt;0,SUMIF('Other Penalties Details'!$A:$A,$A39,'Other Penalties Details'!$B:$B),"")</f>
      </c>
      <c r="G39" s="87">
        <f>IF(SUMIF('Other Penalties Details'!$A:$A,$A39,'Other Penalties Details'!$C:$C)&gt;0,SUMIF('Other Penalties Details'!$A:$A,$A39,'Other Penalties Details'!$C:$C),"")</f>
      </c>
      <c r="H39" s="87">
        <f>IF(SUMIF('Other Penalties Details'!$A:$A,$A39,'Other Penalties Details'!$D:$D)&gt;0,SUMIF('Other Penalties Details'!$A:$A,$A39,'Other Penalties Details'!$D:$D),"")</f>
      </c>
      <c r="I39" s="87">
        <f>IF(SUMIF('Other Penalties Details'!$A:$A,$A39,'Other Penalties Details'!$E:$E)&gt;0,SUMIF('Other Penalties Details'!$A:$A,$A39,'Other Penalties Details'!$E:$E),"")</f>
      </c>
      <c r="J39" s="87">
        <f>IF(SUMIF('Other Penalties Details'!$A:$A,$A39,'Other Penalties Details'!$F:$F)&gt;0,SUMIF('Other Penalties Details'!$A:$A,$A39,'Other Penalties Details'!$F:$F),"")</f>
      </c>
      <c r="K39" s="86">
        <f t="shared" si="0"/>
      </c>
    </row>
    <row r="40" spans="1:11" s="88" customFormat="1" ht="14.25" customHeight="1">
      <c r="A40" s="236">
        <v>39</v>
      </c>
      <c r="B40" s="169" t="str">
        <f>VLOOKUP($A40,Startlist!$B:$H,2,FALSE)</f>
        <v>4WD</v>
      </c>
      <c r="C40" s="170" t="str">
        <f>VLOOKUP($A40,Startlist!$B:$H,3,FALSE)</f>
        <v>Kevin Kangur</v>
      </c>
      <c r="D40" s="170" t="str">
        <f>VLOOKUP($A40,Startlist!$B:$H,4,FALSE)</f>
        <v>Oti Maat</v>
      </c>
      <c r="E40" s="170" t="str">
        <f>VLOOKUP($A40,Startlist!$B:$H,7,FALSE)</f>
        <v>Subaru Impreza WRX STI</v>
      </c>
      <c r="F40" s="87">
        <f>IF(SUMIF('Other Penalties Details'!$A:$A,$A40,'Other Penalties Details'!$B:$B)&gt;0,SUMIF('Other Penalties Details'!$A:$A,$A40,'Other Penalties Details'!$B:$B),"")</f>
      </c>
      <c r="G40" s="87">
        <f>IF(SUMIF('Other Penalties Details'!$A:$A,$A40,'Other Penalties Details'!$C:$C)&gt;0,SUMIF('Other Penalties Details'!$A:$A,$A40,'Other Penalties Details'!$C:$C),"")</f>
      </c>
      <c r="H40" s="87">
        <f>IF(SUMIF('Other Penalties Details'!$A:$A,$A40,'Other Penalties Details'!$D:$D)&gt;0,SUMIF('Other Penalties Details'!$A:$A,$A40,'Other Penalties Details'!$D:$D),"")</f>
        <v>10</v>
      </c>
      <c r="I40" s="87">
        <f>IF(SUMIF('Other Penalties Details'!$A:$A,$A40,'Other Penalties Details'!$E:$E)&gt;0,SUMIF('Other Penalties Details'!$A:$A,$A40,'Other Penalties Details'!$E:$E),"")</f>
      </c>
      <c r="J40" s="87">
        <f>IF(SUMIF('Other Penalties Details'!$A:$A,$A40,'Other Penalties Details'!$F:$F)&gt;0,SUMIF('Other Penalties Details'!$A:$A,$A40,'Other Penalties Details'!$F:$F),"")</f>
      </c>
      <c r="K40" s="86" t="str">
        <f t="shared" si="0"/>
        <v>0:10</v>
      </c>
    </row>
    <row r="41" spans="1:11" s="88" customFormat="1" ht="14.25" customHeight="1">
      <c r="A41" s="86">
        <v>40</v>
      </c>
      <c r="B41" s="234" t="str">
        <f>VLOOKUP($A41,Startlist!$B:$H,2,FALSE)</f>
        <v>2ST</v>
      </c>
      <c r="C41" s="170" t="str">
        <f>VLOOKUP($A41,Startlist!$B:$H,3,FALSE)</f>
        <v>Ranno Saar</v>
      </c>
      <c r="D41" s="170" t="str">
        <f>VLOOKUP($A41,Startlist!$B:$H,4,FALSE)</f>
        <v>Hardy Runtel</v>
      </c>
      <c r="E41" s="170" t="str">
        <f>VLOOKUP($A41,Startlist!$B:$H,7,FALSE)</f>
        <v>BMW 318</v>
      </c>
      <c r="F41" s="87">
        <f>IF(SUMIF('Other Penalties Details'!$A:$A,$A41,'Other Penalties Details'!$B:$B)&gt;0,SUMIF('Other Penalties Details'!$A:$A,$A41,'Other Penalties Details'!$B:$B),"")</f>
      </c>
      <c r="G41" s="87">
        <f>IF(SUMIF('Other Penalties Details'!$A:$A,$A41,'Other Penalties Details'!$C:$C)&gt;0,SUMIF('Other Penalties Details'!$A:$A,$A41,'Other Penalties Details'!$C:$C),"")</f>
      </c>
      <c r="H41" s="87">
        <f>IF(SUMIF('Other Penalties Details'!$A:$A,$A41,'Other Penalties Details'!$D:$D)&gt;0,SUMIF('Other Penalties Details'!$A:$A,$A41,'Other Penalties Details'!$D:$D),"")</f>
      </c>
      <c r="I41" s="87">
        <f>IF(SUMIF('Other Penalties Details'!$A:$A,$A41,'Other Penalties Details'!$E:$E)&gt;0,SUMIF('Other Penalties Details'!$A:$A,$A41,'Other Penalties Details'!$E:$E),"")</f>
      </c>
      <c r="J41" s="87">
        <f>IF(SUMIF('Other Penalties Details'!$A:$A,$A41,'Other Penalties Details'!$F:$F)&gt;0,SUMIF('Other Penalties Details'!$A:$A,$A41,'Other Penalties Details'!$F:$F),"")</f>
      </c>
      <c r="K41" s="86">
        <f t="shared" si="0"/>
      </c>
    </row>
    <row r="42" spans="1:11" s="88" customFormat="1" ht="14.25" customHeight="1">
      <c r="A42" s="237">
        <v>41</v>
      </c>
      <c r="B42" s="169" t="str">
        <f>VLOOKUP($A42,Startlist!$B:$H,2,FALSE)</f>
        <v>4WD</v>
      </c>
      <c r="C42" s="170" t="str">
        <f>VLOOKUP($A42,Startlist!$B:$H,3,FALSE)</f>
        <v>Mirek Matikainen</v>
      </c>
      <c r="D42" s="170" t="str">
        <f>VLOOKUP($A42,Startlist!$B:$H,4,FALSE)</f>
        <v>Elton Gutmann</v>
      </c>
      <c r="E42" s="170" t="str">
        <f>VLOOKUP($A42,Startlist!$B:$H,7,FALSE)</f>
        <v>Subaru Impreza WRX STI</v>
      </c>
      <c r="F42" s="87">
        <f>IF(SUMIF('Other Penalties Details'!$A:$A,$A42,'Other Penalties Details'!$B:$B)&gt;0,SUMIF('Other Penalties Details'!$A:$A,$A42,'Other Penalties Details'!$B:$B),"")</f>
      </c>
      <c r="G42" s="87">
        <f>IF(SUMIF('Other Penalties Details'!$A:$A,$A42,'Other Penalties Details'!$C:$C)&gt;0,SUMIF('Other Penalties Details'!$A:$A,$A42,'Other Penalties Details'!$C:$C),"")</f>
      </c>
      <c r="H42" s="87">
        <f>IF(SUMIF('Other Penalties Details'!$A:$A,$A42,'Other Penalties Details'!$D:$D)&gt;0,SUMIF('Other Penalties Details'!$A:$A,$A42,'Other Penalties Details'!$D:$D),"")</f>
      </c>
      <c r="I42" s="87">
        <f>IF(SUMIF('Other Penalties Details'!$A:$A,$A42,'Other Penalties Details'!$E:$E)&gt;0,SUMIF('Other Penalties Details'!$A:$A,$A42,'Other Penalties Details'!$E:$E),"")</f>
      </c>
      <c r="J42" s="87">
        <f>IF(SUMIF('Other Penalties Details'!$A:$A,$A42,'Other Penalties Details'!$F:$F)&gt;0,SUMIF('Other Penalties Details'!$A:$A,$A42,'Other Penalties Details'!$F:$F),"")</f>
      </c>
      <c r="K42" s="86">
        <f t="shared" si="0"/>
      </c>
    </row>
    <row r="43" spans="1:11" s="88" customFormat="1" ht="14.25" customHeight="1">
      <c r="A43" s="86">
        <v>42</v>
      </c>
      <c r="B43" s="169" t="str">
        <f>VLOOKUP($A43,Startlist!$B:$H,2,FALSE)</f>
        <v>4WD</v>
      </c>
      <c r="C43" s="170" t="str">
        <f>VLOOKUP($A43,Startlist!$B:$H,3,FALSE)</f>
        <v>Merkko Haljasmets</v>
      </c>
      <c r="D43" s="170" t="str">
        <f>VLOOKUP($A43,Startlist!$B:$H,4,FALSE)</f>
        <v>Harri Jõessar</v>
      </c>
      <c r="E43" s="170" t="str">
        <f>VLOOKUP($A43,Startlist!$B:$H,7,FALSE)</f>
        <v>Mitsubishi Lancer</v>
      </c>
      <c r="F43" s="87">
        <f>IF(SUMIF('Other Penalties Details'!$A:$A,$A43,'Other Penalties Details'!$B:$B)&gt;0,SUMIF('Other Penalties Details'!$A:$A,$A43,'Other Penalties Details'!$B:$B),"")</f>
      </c>
      <c r="G43" s="87">
        <f>IF(SUMIF('Other Penalties Details'!$A:$A,$A43,'Other Penalties Details'!$C:$C)&gt;0,SUMIF('Other Penalties Details'!$A:$A,$A43,'Other Penalties Details'!$C:$C),"")</f>
      </c>
      <c r="H43" s="87">
        <f>IF(SUMIF('Other Penalties Details'!$A:$A,$A43,'Other Penalties Details'!$D:$D)&gt;0,SUMIF('Other Penalties Details'!$A:$A,$A43,'Other Penalties Details'!$D:$D),"")</f>
      </c>
      <c r="I43" s="87">
        <f>IF(SUMIF('Other Penalties Details'!$A:$A,$A43,'Other Penalties Details'!$E:$E)&gt;0,SUMIF('Other Penalties Details'!$A:$A,$A43,'Other Penalties Details'!$E:$E),"")</f>
      </c>
      <c r="J43" s="87">
        <f>IF(SUMIF('Other Penalties Details'!$A:$A,$A43,'Other Penalties Details'!$F:$F)&gt;0,SUMIF('Other Penalties Details'!$A:$A,$A43,'Other Penalties Details'!$F:$F),"")</f>
      </c>
      <c r="K43" s="86">
        <f t="shared" si="0"/>
      </c>
    </row>
    <row r="44" spans="1:11" s="88" customFormat="1" ht="14.25" customHeight="1">
      <c r="A44" s="235">
        <v>43</v>
      </c>
      <c r="B44" s="169" t="str">
        <f>VLOOKUP($A44,Startlist!$B:$H,2,FALSE)</f>
        <v>2ST</v>
      </c>
      <c r="C44" s="170" t="str">
        <f>VLOOKUP($A44,Startlist!$B:$H,3,FALSE)</f>
        <v>Jüri Lee</v>
      </c>
      <c r="D44" s="170" t="str">
        <f>VLOOKUP($A44,Startlist!$B:$H,4,FALSE)</f>
        <v>Harry Ogga</v>
      </c>
      <c r="E44" s="170" t="str">
        <f>VLOOKUP($A44,Startlist!$B:$H,7,FALSE)</f>
        <v>BMW 318</v>
      </c>
      <c r="F44" s="87">
        <f>IF(SUMIF('Other Penalties Details'!$A:$A,$A44,'Other Penalties Details'!$B:$B)&gt;0,SUMIF('Other Penalties Details'!$A:$A,$A44,'Other Penalties Details'!$B:$B),"")</f>
      </c>
      <c r="G44" s="87">
        <f>IF(SUMIF('Other Penalties Details'!$A:$A,$A44,'Other Penalties Details'!$C:$C)&gt;0,SUMIF('Other Penalties Details'!$A:$A,$A44,'Other Penalties Details'!$C:$C),"")</f>
      </c>
      <c r="H44" s="87">
        <f>IF(SUMIF('Other Penalties Details'!$A:$A,$A44,'Other Penalties Details'!$D:$D)&gt;0,SUMIF('Other Penalties Details'!$A:$A,$A44,'Other Penalties Details'!$D:$D),"")</f>
      </c>
      <c r="I44" s="87">
        <f>IF(SUMIF('Other Penalties Details'!$A:$A,$A44,'Other Penalties Details'!$E:$E)&gt;0,SUMIF('Other Penalties Details'!$A:$A,$A44,'Other Penalties Details'!$E:$E),"")</f>
      </c>
      <c r="J44" s="87">
        <f>IF(SUMIF('Other Penalties Details'!$A:$A,$A44,'Other Penalties Details'!$F:$F)&gt;0,SUMIF('Other Penalties Details'!$A:$A,$A44,'Other Penalties Details'!$F:$F),"")</f>
      </c>
      <c r="K44" s="86">
        <f t="shared" si="0"/>
      </c>
    </row>
    <row r="45" spans="1:11" s="88" customFormat="1" ht="14.25" customHeight="1">
      <c r="A45" s="86">
        <v>44</v>
      </c>
      <c r="B45" s="234" t="str">
        <f>VLOOKUP($A45,Startlist!$B:$H,2,FALSE)</f>
        <v>2SE</v>
      </c>
      <c r="C45" s="170" t="str">
        <f>VLOOKUP($A45,Startlist!$B:$H,3,FALSE)</f>
        <v>Gabriel Simson</v>
      </c>
      <c r="D45" s="170" t="str">
        <f>VLOOKUP($A45,Startlist!$B:$H,4,FALSE)</f>
        <v>Oliver Simson</v>
      </c>
      <c r="E45" s="170" t="str">
        <f>VLOOKUP($A45,Startlist!$B:$H,7,FALSE)</f>
        <v>Honda Civic Type-R</v>
      </c>
      <c r="F45" s="87">
        <f>IF(SUMIF('Other Penalties Details'!$A:$A,$A45,'Other Penalties Details'!$B:$B)&gt;0,SUMIF('Other Penalties Details'!$A:$A,$A45,'Other Penalties Details'!$B:$B),"")</f>
      </c>
      <c r="G45" s="87">
        <f>IF(SUMIF('Other Penalties Details'!$A:$A,$A45,'Other Penalties Details'!$C:$C)&gt;0,SUMIF('Other Penalties Details'!$A:$A,$A45,'Other Penalties Details'!$C:$C),"")</f>
      </c>
      <c r="H45" s="87">
        <f>IF(SUMIF('Other Penalties Details'!$A:$A,$A45,'Other Penalties Details'!$D:$D)&gt;0,SUMIF('Other Penalties Details'!$A:$A,$A45,'Other Penalties Details'!$D:$D),"")</f>
      </c>
      <c r="I45" s="87">
        <f>IF(SUMIF('Other Penalties Details'!$A:$A,$A45,'Other Penalties Details'!$E:$E)&gt;0,SUMIF('Other Penalties Details'!$A:$A,$A45,'Other Penalties Details'!$E:$E),"")</f>
      </c>
      <c r="J45" s="87">
        <f>IF(SUMIF('Other Penalties Details'!$A:$A,$A45,'Other Penalties Details'!$F:$F)&gt;0,SUMIF('Other Penalties Details'!$A:$A,$A45,'Other Penalties Details'!$F:$F),"")</f>
      </c>
      <c r="K45" s="86">
        <f t="shared" si="0"/>
      </c>
    </row>
    <row r="46" spans="1:11" s="88" customFormat="1" ht="14.25" customHeight="1">
      <c r="A46" s="86">
        <v>45</v>
      </c>
      <c r="B46" s="234" t="str">
        <f>VLOOKUP($A46,Startlist!$B:$H,2,FALSE)</f>
        <v>2ST</v>
      </c>
      <c r="C46" s="170" t="str">
        <f>VLOOKUP($A46,Startlist!$B:$H,3,FALSE)</f>
        <v>Vahur Mäesalu</v>
      </c>
      <c r="D46" s="170" t="str">
        <f>VLOOKUP($A46,Startlist!$B:$H,4,FALSE)</f>
        <v>Janar Lehtniit</v>
      </c>
      <c r="E46" s="170" t="str">
        <f>VLOOKUP($A46,Startlist!$B:$H,7,FALSE)</f>
        <v>BMW 328</v>
      </c>
      <c r="F46" s="87">
        <f>IF(SUMIF('Other Penalties Details'!$A:$A,$A46,'Other Penalties Details'!$B:$B)&gt;0,SUMIF('Other Penalties Details'!$A:$A,$A46,'Other Penalties Details'!$B:$B),"")</f>
      </c>
      <c r="G46" s="87">
        <f>IF(SUMIF('Other Penalties Details'!$A:$A,$A46,'Other Penalties Details'!$C:$C)&gt;0,SUMIF('Other Penalties Details'!$A:$A,$A46,'Other Penalties Details'!$C:$C),"")</f>
      </c>
      <c r="H46" s="87">
        <f>IF(SUMIF('Other Penalties Details'!$A:$A,$A46,'Other Penalties Details'!$D:$D)&gt;0,SUMIF('Other Penalties Details'!$A:$A,$A46,'Other Penalties Details'!$D:$D),"")</f>
      </c>
      <c r="I46" s="87">
        <f>IF(SUMIF('Other Penalties Details'!$A:$A,$A46,'Other Penalties Details'!$E:$E)&gt;0,SUMIF('Other Penalties Details'!$A:$A,$A46,'Other Penalties Details'!$E:$E),"")</f>
      </c>
      <c r="J46" s="87">
        <f>IF(SUMIF('Other Penalties Details'!$A:$A,$A46,'Other Penalties Details'!$F:$F)&gt;0,SUMIF('Other Penalties Details'!$A:$A,$A46,'Other Penalties Details'!$F:$F),"")</f>
      </c>
      <c r="K46" s="86">
        <f t="shared" si="0"/>
      </c>
    </row>
    <row r="47" spans="1:11" s="88" customFormat="1" ht="14.25" customHeight="1">
      <c r="A47" s="236">
        <v>46</v>
      </c>
      <c r="B47" s="169" t="str">
        <f>VLOOKUP($A47,Startlist!$B:$H,2,FALSE)</f>
        <v>4WD</v>
      </c>
      <c r="C47" s="170" t="str">
        <f>VLOOKUP($A47,Startlist!$B:$H,3,FALSE)</f>
        <v>Kermo Vahejõe</v>
      </c>
      <c r="D47" s="170" t="str">
        <f>VLOOKUP($A47,Startlist!$B:$H,4,FALSE)</f>
        <v>Marten Madison</v>
      </c>
      <c r="E47" s="170" t="str">
        <f>VLOOKUP($A47,Startlist!$B:$H,7,FALSE)</f>
        <v>Mitsubishi Lancer Evo</v>
      </c>
      <c r="F47" s="87">
        <f>IF(SUMIF('Other Penalties Details'!$A:$A,$A47,'Other Penalties Details'!$B:$B)&gt;0,SUMIF('Other Penalties Details'!$A:$A,$A47,'Other Penalties Details'!$B:$B),"")</f>
        <v>10</v>
      </c>
      <c r="G47" s="87">
        <f>IF(SUMIF('Other Penalties Details'!$A:$A,$A47,'Other Penalties Details'!$C:$C)&gt;0,SUMIF('Other Penalties Details'!$A:$A,$A47,'Other Penalties Details'!$C:$C),"")</f>
      </c>
      <c r="H47" s="87">
        <f>IF(SUMIF('Other Penalties Details'!$A:$A,$A47,'Other Penalties Details'!$D:$D)&gt;0,SUMIF('Other Penalties Details'!$A:$A,$A47,'Other Penalties Details'!$D:$D),"")</f>
      </c>
      <c r="I47" s="87">
        <f>IF(SUMIF('Other Penalties Details'!$A:$A,$A47,'Other Penalties Details'!$E:$E)&gt;0,SUMIF('Other Penalties Details'!$A:$A,$A47,'Other Penalties Details'!$E:$E),"")</f>
      </c>
      <c r="J47" s="87">
        <f>IF(SUMIF('Other Penalties Details'!$A:$A,$A47,'Other Penalties Details'!$F:$F)&gt;0,SUMIF('Other Penalties Details'!$A:$A,$A47,'Other Penalties Details'!$F:$F),"")</f>
      </c>
      <c r="K47" s="86" t="str">
        <f t="shared" si="0"/>
        <v>0:10</v>
      </c>
    </row>
    <row r="48" spans="1:11" s="88" customFormat="1" ht="14.25" customHeight="1">
      <c r="A48" s="86">
        <v>47</v>
      </c>
      <c r="B48" s="234" t="str">
        <f>VLOOKUP($A48,Startlist!$B:$H,2,FALSE)</f>
        <v>2ST</v>
      </c>
      <c r="C48" s="170" t="str">
        <f>VLOOKUP($A48,Startlist!$B:$H,3,FALSE)</f>
        <v>Harold Vilson</v>
      </c>
      <c r="D48" s="170" t="str">
        <f>VLOOKUP($A48,Startlist!$B:$H,4,FALSE)</f>
        <v>Margo Mitt</v>
      </c>
      <c r="E48" s="170" t="str">
        <f>VLOOKUP($A48,Startlist!$B:$H,7,FALSE)</f>
        <v>BMW 323</v>
      </c>
      <c r="F48" s="87">
        <f>IF(SUMIF('Other Penalties Details'!$A:$A,$A48,'Other Penalties Details'!$B:$B)&gt;0,SUMIF('Other Penalties Details'!$A:$A,$A48,'Other Penalties Details'!$B:$B),"")</f>
        <v>10</v>
      </c>
      <c r="G48" s="87">
        <f>IF(SUMIF('Other Penalties Details'!$A:$A,$A48,'Other Penalties Details'!$C:$C)&gt;0,SUMIF('Other Penalties Details'!$A:$A,$A48,'Other Penalties Details'!$C:$C),"")</f>
        <v>10</v>
      </c>
      <c r="H48" s="87">
        <f>IF(SUMIF('Other Penalties Details'!$A:$A,$A48,'Other Penalties Details'!$D:$D)&gt;0,SUMIF('Other Penalties Details'!$A:$A,$A48,'Other Penalties Details'!$D:$D),"")</f>
      </c>
      <c r="I48" s="87">
        <f>IF(SUMIF('Other Penalties Details'!$A:$A,$A48,'Other Penalties Details'!$E:$E)&gt;0,SUMIF('Other Penalties Details'!$A:$A,$A48,'Other Penalties Details'!$E:$E),"")</f>
      </c>
      <c r="J48" s="87">
        <f>IF(SUMIF('Other Penalties Details'!$A:$A,$A48,'Other Penalties Details'!$F:$F)&gt;0,SUMIF('Other Penalties Details'!$A:$A,$A48,'Other Penalties Details'!$F:$F),"")</f>
      </c>
      <c r="K48" s="86" t="str">
        <f t="shared" si="0"/>
        <v>0:20</v>
      </c>
    </row>
    <row r="49" spans="1:11" s="88" customFormat="1" ht="14.25" customHeight="1">
      <c r="A49" s="235">
        <v>48</v>
      </c>
      <c r="B49" s="234" t="str">
        <f>VLOOKUP($A49,Startlist!$B:$H,2,FALSE)</f>
        <v>4WD</v>
      </c>
      <c r="C49" s="170" t="str">
        <f>VLOOKUP($A49,Startlist!$B:$H,3,FALSE)</f>
        <v>Alex Raadik</v>
      </c>
      <c r="D49" s="170" t="str">
        <f>VLOOKUP($A49,Startlist!$B:$H,4,FALSE)</f>
        <v>Marko Kruus</v>
      </c>
      <c r="E49" s="170" t="str">
        <f>VLOOKUP($A49,Startlist!$B:$H,7,FALSE)</f>
        <v>Mitsubishi Lancer Evo</v>
      </c>
      <c r="F49" s="87">
        <f>IF(SUMIF('Other Penalties Details'!$A:$A,$A49,'Other Penalties Details'!$B:$B)&gt;0,SUMIF('Other Penalties Details'!$A:$A,$A49,'Other Penalties Details'!$B:$B),"")</f>
        <v>10</v>
      </c>
      <c r="G49" s="87">
        <f>IF(SUMIF('Other Penalties Details'!$A:$A,$A49,'Other Penalties Details'!$C:$C)&gt;0,SUMIF('Other Penalties Details'!$A:$A,$A49,'Other Penalties Details'!$C:$C),"")</f>
        <v>10</v>
      </c>
      <c r="H49" s="87">
        <f>IF(SUMIF('Other Penalties Details'!$A:$A,$A49,'Other Penalties Details'!$D:$D)&gt;0,SUMIF('Other Penalties Details'!$A:$A,$A49,'Other Penalties Details'!$D:$D),"")</f>
        <v>10</v>
      </c>
      <c r="I49" s="87">
        <f>IF(SUMIF('Other Penalties Details'!$A:$A,$A49,'Other Penalties Details'!$E:$E)&gt;0,SUMIF('Other Penalties Details'!$A:$A,$A49,'Other Penalties Details'!$E:$E),"")</f>
      </c>
      <c r="J49" s="87">
        <f>IF(SUMIF('Other Penalties Details'!$A:$A,$A49,'Other Penalties Details'!$F:$F)&gt;0,SUMIF('Other Penalties Details'!$A:$A,$A49,'Other Penalties Details'!$F:$F),"")</f>
      </c>
      <c r="K49" s="86" t="str">
        <f t="shared" si="0"/>
        <v>0:30</v>
      </c>
    </row>
    <row r="50" spans="1:11" s="88" customFormat="1" ht="14.25" customHeight="1">
      <c r="A50" s="86">
        <v>49</v>
      </c>
      <c r="B50" s="234" t="str">
        <f>VLOOKUP($A50,Startlist!$B:$H,2,FALSE)</f>
        <v>2ST</v>
      </c>
      <c r="C50" s="170" t="str">
        <f>VLOOKUP($A50,Startlist!$B:$H,3,FALSE)</f>
        <v>Priit Puskar</v>
      </c>
      <c r="D50" s="170" t="str">
        <f>VLOOKUP($A50,Startlist!$B:$H,4,FALSE)</f>
        <v>Evert Puuleht</v>
      </c>
      <c r="E50" s="170" t="str">
        <f>VLOOKUP($A50,Startlist!$B:$H,7,FALSE)</f>
        <v>BMW 316</v>
      </c>
      <c r="F50" s="87">
        <f>IF(SUMIF('Other Penalties Details'!$A:$A,$A50,'Other Penalties Details'!$B:$B)&gt;0,SUMIF('Other Penalties Details'!$A:$A,$A50,'Other Penalties Details'!$B:$B),"")</f>
      </c>
      <c r="G50" s="87">
        <f>IF(SUMIF('Other Penalties Details'!$A:$A,$A50,'Other Penalties Details'!$C:$C)&gt;0,SUMIF('Other Penalties Details'!$A:$A,$A50,'Other Penalties Details'!$C:$C),"")</f>
      </c>
      <c r="H50" s="87">
        <f>IF(SUMIF('Other Penalties Details'!$A:$A,$A50,'Other Penalties Details'!$D:$D)&gt;0,SUMIF('Other Penalties Details'!$A:$A,$A50,'Other Penalties Details'!$D:$D),"")</f>
      </c>
      <c r="I50" s="87">
        <f>IF(SUMIF('Other Penalties Details'!$A:$A,$A50,'Other Penalties Details'!$E:$E)&gt;0,SUMIF('Other Penalties Details'!$A:$A,$A50,'Other Penalties Details'!$E:$E),"")</f>
      </c>
      <c r="J50" s="87">
        <f>IF(SUMIF('Other Penalties Details'!$A:$A,$A50,'Other Penalties Details'!$F:$F)&gt;0,SUMIF('Other Penalties Details'!$A:$A,$A50,'Other Penalties Details'!$F:$F),"")</f>
      </c>
      <c r="K50" s="86">
        <f t="shared" si="0"/>
      </c>
    </row>
    <row r="51" spans="1:11" s="88" customFormat="1" ht="14.25" customHeight="1">
      <c r="A51" s="236">
        <v>50</v>
      </c>
      <c r="B51" s="234" t="str">
        <f>VLOOKUP($A51,Startlist!$B:$H,2,FALSE)</f>
        <v>2VE</v>
      </c>
      <c r="C51" s="170" t="str">
        <f>VLOOKUP($A51,Startlist!$B:$H,3,FALSE)</f>
        <v>Elvis Leinberg</v>
      </c>
      <c r="D51" s="170" t="str">
        <f>VLOOKUP($A51,Startlist!$B:$H,4,FALSE)</f>
        <v>Indrek Vulf</v>
      </c>
      <c r="E51" s="170" t="str">
        <f>VLOOKUP($A51,Startlist!$B:$H,7,FALSE)</f>
        <v>Honda Civic</v>
      </c>
      <c r="F51" s="87">
        <f>IF(SUMIF('Other Penalties Details'!$A:$A,$A51,'Other Penalties Details'!$B:$B)&gt;0,SUMIF('Other Penalties Details'!$A:$A,$A51,'Other Penalties Details'!$B:$B),"")</f>
      </c>
      <c r="G51" s="87">
        <f>IF(SUMIF('Other Penalties Details'!$A:$A,$A51,'Other Penalties Details'!$C:$C)&gt;0,SUMIF('Other Penalties Details'!$A:$A,$A51,'Other Penalties Details'!$C:$C),"")</f>
      </c>
      <c r="H51" s="87">
        <f>IF(SUMIF('Other Penalties Details'!$A:$A,$A51,'Other Penalties Details'!$D:$D)&gt;0,SUMIF('Other Penalties Details'!$A:$A,$A51,'Other Penalties Details'!$D:$D),"")</f>
      </c>
      <c r="I51" s="87">
        <f>IF(SUMIF('Other Penalties Details'!$A:$A,$A51,'Other Penalties Details'!$E:$E)&gt;0,SUMIF('Other Penalties Details'!$A:$A,$A51,'Other Penalties Details'!$E:$E),"")</f>
      </c>
      <c r="J51" s="87">
        <f>IF(SUMIF('Other Penalties Details'!$A:$A,$A51,'Other Penalties Details'!$F:$F)&gt;0,SUMIF('Other Penalties Details'!$A:$A,$A51,'Other Penalties Details'!$F:$F),"")</f>
      </c>
      <c r="K51" s="86">
        <f t="shared" si="0"/>
      </c>
    </row>
    <row r="52" spans="1:11" s="88" customFormat="1" ht="14.25" customHeight="1">
      <c r="A52" s="86">
        <v>51</v>
      </c>
      <c r="B52" s="234" t="str">
        <f>VLOOKUP($A52,Startlist!$B:$H,2,FALSE)</f>
        <v>4WD</v>
      </c>
      <c r="C52" s="170" t="str">
        <f>VLOOKUP($A52,Startlist!$B:$H,3,FALSE)</f>
        <v>Martin Kutser</v>
      </c>
      <c r="D52" s="170" t="str">
        <f>VLOOKUP($A52,Startlist!$B:$H,4,FALSE)</f>
        <v>Kristjan Ojavee</v>
      </c>
      <c r="E52" s="170" t="str">
        <f>VLOOKUP($A52,Startlist!$B:$H,7,FALSE)</f>
        <v>Subaru Impreza</v>
      </c>
      <c r="F52" s="87">
        <f>IF(SUMIF('Other Penalties Details'!$A:$A,$A52,'Other Penalties Details'!$B:$B)&gt;0,SUMIF('Other Penalties Details'!$A:$A,$A52,'Other Penalties Details'!$B:$B),"")</f>
      </c>
      <c r="G52" s="87">
        <f>IF(SUMIF('Other Penalties Details'!$A:$A,$A52,'Other Penalties Details'!$C:$C)&gt;0,SUMIF('Other Penalties Details'!$A:$A,$A52,'Other Penalties Details'!$C:$C),"")</f>
      </c>
      <c r="H52" s="87">
        <f>IF(SUMIF('Other Penalties Details'!$A:$A,$A52,'Other Penalties Details'!$D:$D)&gt;0,SUMIF('Other Penalties Details'!$A:$A,$A52,'Other Penalties Details'!$D:$D),"")</f>
      </c>
      <c r="I52" s="87">
        <f>IF(SUMIF('Other Penalties Details'!$A:$A,$A52,'Other Penalties Details'!$E:$E)&gt;0,SUMIF('Other Penalties Details'!$A:$A,$A52,'Other Penalties Details'!$E:$E),"")</f>
      </c>
      <c r="J52" s="87">
        <f>IF(SUMIF('Other Penalties Details'!$A:$A,$A52,'Other Penalties Details'!$F:$F)&gt;0,SUMIF('Other Penalties Details'!$A:$A,$A52,'Other Penalties Details'!$F:$F),"")</f>
      </c>
      <c r="K52" s="86">
        <f t="shared" si="0"/>
      </c>
    </row>
    <row r="53" spans="1:11" s="88" customFormat="1" ht="14.25" customHeight="1">
      <c r="A53" s="236">
        <v>52</v>
      </c>
      <c r="B53" s="169" t="str">
        <f>VLOOKUP($A53,Startlist!$B:$H,2,FALSE)</f>
        <v>4WD</v>
      </c>
      <c r="C53" s="170" t="str">
        <f>VLOOKUP($A53,Startlist!$B:$H,3,FALSE)</f>
        <v>Kristjan Hansson</v>
      </c>
      <c r="D53" s="170" t="str">
        <f>VLOOKUP($A53,Startlist!$B:$H,4,FALSE)</f>
        <v>Kalmer Kase</v>
      </c>
      <c r="E53" s="170" t="str">
        <f>VLOOKUP($A53,Startlist!$B:$H,7,FALSE)</f>
        <v>Subaru Impreza WRX STI</v>
      </c>
      <c r="F53" s="87">
        <f>IF(SUMIF('Other Penalties Details'!$A:$A,$A53,'Other Penalties Details'!$B:$B)&gt;0,SUMIF('Other Penalties Details'!$A:$A,$A53,'Other Penalties Details'!$B:$B),"")</f>
      </c>
      <c r="G53" s="87">
        <f>IF(SUMIF('Other Penalties Details'!$A:$A,$A53,'Other Penalties Details'!$C:$C)&gt;0,SUMIF('Other Penalties Details'!$A:$A,$A53,'Other Penalties Details'!$C:$C),"")</f>
        <v>10</v>
      </c>
      <c r="H53" s="87">
        <f>IF(SUMIF('Other Penalties Details'!$A:$A,$A53,'Other Penalties Details'!$D:$D)&gt;0,SUMIF('Other Penalties Details'!$A:$A,$A53,'Other Penalties Details'!$D:$D),"")</f>
      </c>
      <c r="I53" s="87">
        <f>IF(SUMIF('Other Penalties Details'!$A:$A,$A53,'Other Penalties Details'!$E:$E)&gt;0,SUMIF('Other Penalties Details'!$A:$A,$A53,'Other Penalties Details'!$E:$E),"")</f>
      </c>
      <c r="J53" s="87">
        <f>IF(SUMIF('Other Penalties Details'!$A:$A,$A53,'Other Penalties Details'!$F:$F)&gt;0,SUMIF('Other Penalties Details'!$A:$A,$A53,'Other Penalties Details'!$F:$F),"")</f>
      </c>
      <c r="K53" s="86" t="str">
        <f t="shared" si="0"/>
        <v>0:10</v>
      </c>
    </row>
    <row r="54" spans="1:11" s="88" customFormat="1" ht="14.25" customHeight="1">
      <c r="A54" s="86">
        <v>53</v>
      </c>
      <c r="B54" s="234" t="str">
        <f>VLOOKUP($A54,Startlist!$B:$H,2,FALSE)</f>
        <v>2SE</v>
      </c>
      <c r="C54" s="170" t="str">
        <f>VLOOKUP($A54,Startlist!$B:$H,3,FALSE)</f>
        <v>Hannes Männamets</v>
      </c>
      <c r="D54" s="170" t="str">
        <f>VLOOKUP($A54,Startlist!$B:$H,4,FALSE)</f>
        <v>Timo Kallingo</v>
      </c>
      <c r="E54" s="170" t="str">
        <f>VLOOKUP($A54,Startlist!$B:$H,7,FALSE)</f>
        <v>Ford Fiesta</v>
      </c>
      <c r="F54" s="87">
        <f>IF(SUMIF('Other Penalties Details'!$A:$A,$A54,'Other Penalties Details'!$B:$B)&gt;0,SUMIF('Other Penalties Details'!$A:$A,$A54,'Other Penalties Details'!$B:$B),"")</f>
      </c>
      <c r="G54" s="87">
        <f>IF(SUMIF('Other Penalties Details'!$A:$A,$A54,'Other Penalties Details'!$C:$C)&gt;0,SUMIF('Other Penalties Details'!$A:$A,$A54,'Other Penalties Details'!$C:$C),"")</f>
      </c>
      <c r="H54" s="87">
        <f>IF(SUMIF('Other Penalties Details'!$A:$A,$A54,'Other Penalties Details'!$D:$D)&gt;0,SUMIF('Other Penalties Details'!$A:$A,$A54,'Other Penalties Details'!$D:$D),"")</f>
      </c>
      <c r="I54" s="87">
        <f>IF(SUMIF('Other Penalties Details'!$A:$A,$A54,'Other Penalties Details'!$E:$E)&gt;0,SUMIF('Other Penalties Details'!$A:$A,$A54,'Other Penalties Details'!$E:$E),"")</f>
      </c>
      <c r="J54" s="87">
        <f>IF(SUMIF('Other Penalties Details'!$A:$A,$A54,'Other Penalties Details'!$F:$F)&gt;0,SUMIF('Other Penalties Details'!$A:$A,$A54,'Other Penalties Details'!$F:$F),"")</f>
      </c>
      <c r="K54" s="86">
        <f t="shared" si="0"/>
      </c>
    </row>
    <row r="55" spans="1:11" s="88" customFormat="1" ht="14.25" customHeight="1">
      <c r="A55" s="236">
        <v>54</v>
      </c>
      <c r="B55" s="169" t="str">
        <f>VLOOKUP($A55,Startlist!$B:$H,2,FALSE)</f>
        <v>2ST</v>
      </c>
      <c r="C55" s="170" t="str">
        <f>VLOOKUP($A55,Startlist!$B:$H,3,FALSE)</f>
        <v>Kristen Volkov</v>
      </c>
      <c r="D55" s="170" t="str">
        <f>VLOOKUP($A55,Startlist!$B:$H,4,FALSE)</f>
        <v>Erki Eksin</v>
      </c>
      <c r="E55" s="170" t="str">
        <f>VLOOKUP($A55,Startlist!$B:$H,7,FALSE)</f>
        <v>BMW 323</v>
      </c>
      <c r="F55" s="87">
        <f>IF(SUMIF('Other Penalties Details'!$A:$A,$A55,'Other Penalties Details'!$B:$B)&gt;0,SUMIF('Other Penalties Details'!$A:$A,$A55,'Other Penalties Details'!$B:$B),"")</f>
      </c>
      <c r="G55" s="87">
        <f>IF(SUMIF('Other Penalties Details'!$A:$A,$A55,'Other Penalties Details'!$C:$C)&gt;0,SUMIF('Other Penalties Details'!$A:$A,$A55,'Other Penalties Details'!$C:$C),"")</f>
      </c>
      <c r="H55" s="87">
        <f>IF(SUMIF('Other Penalties Details'!$A:$A,$A55,'Other Penalties Details'!$D:$D)&gt;0,SUMIF('Other Penalties Details'!$A:$A,$A55,'Other Penalties Details'!$D:$D),"")</f>
      </c>
      <c r="I55" s="87">
        <f>IF(SUMIF('Other Penalties Details'!$A:$A,$A55,'Other Penalties Details'!$E:$E)&gt;0,SUMIF('Other Penalties Details'!$A:$A,$A55,'Other Penalties Details'!$E:$E),"")</f>
      </c>
      <c r="J55" s="87">
        <f>IF(SUMIF('Other Penalties Details'!$A:$A,$A55,'Other Penalties Details'!$F:$F)&gt;0,SUMIF('Other Penalties Details'!$A:$A,$A55,'Other Penalties Details'!$F:$F),"")</f>
      </c>
      <c r="K55" s="86">
        <f t="shared" si="0"/>
      </c>
    </row>
    <row r="56" spans="1:11" s="88" customFormat="1" ht="14.25" customHeight="1">
      <c r="A56" s="235">
        <v>55</v>
      </c>
      <c r="B56" s="234" t="str">
        <f>VLOOKUP($A56,Startlist!$B:$H,2,FALSE)</f>
        <v>2ST</v>
      </c>
      <c r="C56" s="170" t="str">
        <f>VLOOKUP($A56,Startlist!$B:$H,3,FALSE)</f>
        <v>Kevin Ruddi</v>
      </c>
      <c r="D56" s="170" t="str">
        <f>VLOOKUP($A56,Startlist!$B:$H,4,FALSE)</f>
        <v>Geilo Valdmann</v>
      </c>
      <c r="E56" s="170" t="str">
        <f>VLOOKUP($A56,Startlist!$B:$H,7,FALSE)</f>
        <v>BMW 316</v>
      </c>
      <c r="F56" s="87">
        <f>IF(SUMIF('Other Penalties Details'!$A:$A,$A56,'Other Penalties Details'!$B:$B)&gt;0,SUMIF('Other Penalties Details'!$A:$A,$A56,'Other Penalties Details'!$B:$B),"")</f>
      </c>
      <c r="G56" s="87">
        <f>IF(SUMIF('Other Penalties Details'!$A:$A,$A56,'Other Penalties Details'!$C:$C)&gt;0,SUMIF('Other Penalties Details'!$A:$A,$A56,'Other Penalties Details'!$C:$C),"")</f>
      </c>
      <c r="H56" s="87">
        <f>IF(SUMIF('Other Penalties Details'!$A:$A,$A56,'Other Penalties Details'!$D:$D)&gt;0,SUMIF('Other Penalties Details'!$A:$A,$A56,'Other Penalties Details'!$D:$D),"")</f>
      </c>
      <c r="I56" s="87">
        <f>IF(SUMIF('Other Penalties Details'!$A:$A,$A56,'Other Penalties Details'!$E:$E)&gt;0,SUMIF('Other Penalties Details'!$A:$A,$A56,'Other Penalties Details'!$E:$E),"")</f>
      </c>
      <c r="J56" s="87">
        <f>IF(SUMIF('Other Penalties Details'!$A:$A,$A56,'Other Penalties Details'!$F:$F)&gt;0,SUMIF('Other Penalties Details'!$A:$A,$A56,'Other Penalties Details'!$F:$F),"")</f>
      </c>
      <c r="K56" s="86">
        <f t="shared" si="0"/>
      </c>
    </row>
    <row r="57" spans="1:11" s="88" customFormat="1" ht="14.25" customHeight="1">
      <c r="A57" s="86">
        <v>57</v>
      </c>
      <c r="B57" s="234" t="str">
        <f>VLOOKUP($A57,Startlist!$B:$H,2,FALSE)</f>
        <v>4WD</v>
      </c>
      <c r="C57" s="170" t="str">
        <f>VLOOKUP($A57,Startlist!$B:$H,3,FALSE)</f>
        <v>Kaarel Sangernebo</v>
      </c>
      <c r="D57" s="170" t="str">
        <f>VLOOKUP($A57,Startlist!$B:$H,4,FALSE)</f>
        <v>Hendrik Kers</v>
      </c>
      <c r="E57" s="170" t="str">
        <f>VLOOKUP($A57,Startlist!$B:$H,7,FALSE)</f>
        <v>Mitsubishi Lancer Evo X</v>
      </c>
      <c r="F57" s="87">
        <f>IF(SUMIF('Other Penalties Details'!$A:$A,$A57,'Other Penalties Details'!$B:$B)&gt;0,SUMIF('Other Penalties Details'!$A:$A,$A57,'Other Penalties Details'!$B:$B),"")</f>
      </c>
      <c r="G57" s="87">
        <f>IF(SUMIF('Other Penalties Details'!$A:$A,$A57,'Other Penalties Details'!$C:$C)&gt;0,SUMIF('Other Penalties Details'!$A:$A,$A57,'Other Penalties Details'!$C:$C),"")</f>
      </c>
      <c r="H57" s="87">
        <f>IF(SUMIF('Other Penalties Details'!$A:$A,$A57,'Other Penalties Details'!$D:$D)&gt;0,SUMIF('Other Penalties Details'!$A:$A,$A57,'Other Penalties Details'!$D:$D),"")</f>
        <v>10</v>
      </c>
      <c r="I57" s="87">
        <f>IF(SUMIF('Other Penalties Details'!$A:$A,$A57,'Other Penalties Details'!$E:$E)&gt;0,SUMIF('Other Penalties Details'!$A:$A,$A57,'Other Penalties Details'!$E:$E),"")</f>
      </c>
      <c r="J57" s="87">
        <f>IF(SUMIF('Other Penalties Details'!$A:$A,$A57,'Other Penalties Details'!$F:$F)&gt;0,SUMIF('Other Penalties Details'!$A:$A,$A57,'Other Penalties Details'!$F:$F),"")</f>
      </c>
      <c r="K57" s="86" t="str">
        <f t="shared" si="0"/>
        <v>0:10</v>
      </c>
    </row>
    <row r="58" spans="1:11" s="88" customFormat="1" ht="14.25" customHeight="1">
      <c r="A58" s="236">
        <v>58</v>
      </c>
      <c r="B58" s="234" t="str">
        <f>VLOOKUP($A58,Startlist!$B:$H,2,FALSE)</f>
        <v>2SE</v>
      </c>
      <c r="C58" s="170" t="str">
        <f>VLOOKUP($A58,Startlist!$B:$H,3,FALSE)</f>
        <v>Mirkko Matikainen</v>
      </c>
      <c r="D58" s="170" t="str">
        <f>VLOOKUP($A58,Startlist!$B:$H,4,FALSE)</f>
        <v>Keith Vähi</v>
      </c>
      <c r="E58" s="170" t="str">
        <f>VLOOKUP($A58,Startlist!$B:$H,7,FALSE)</f>
        <v>Honda Civic Type-R</v>
      </c>
      <c r="F58" s="87">
        <f>IF(SUMIF('Other Penalties Details'!$A:$A,$A58,'Other Penalties Details'!$B:$B)&gt;0,SUMIF('Other Penalties Details'!$A:$A,$A58,'Other Penalties Details'!$B:$B),"")</f>
      </c>
      <c r="G58" s="87">
        <f>IF(SUMIF('Other Penalties Details'!$A:$A,$A58,'Other Penalties Details'!$C:$C)&gt;0,SUMIF('Other Penalties Details'!$A:$A,$A58,'Other Penalties Details'!$C:$C),"")</f>
      </c>
      <c r="H58" s="87">
        <f>IF(SUMIF('Other Penalties Details'!$A:$A,$A58,'Other Penalties Details'!$D:$D)&gt;0,SUMIF('Other Penalties Details'!$A:$A,$A58,'Other Penalties Details'!$D:$D),"")</f>
      </c>
      <c r="I58" s="87">
        <f>IF(SUMIF('Other Penalties Details'!$A:$A,$A58,'Other Penalties Details'!$E:$E)&gt;0,SUMIF('Other Penalties Details'!$A:$A,$A58,'Other Penalties Details'!$E:$E),"")</f>
      </c>
      <c r="J58" s="87">
        <f>IF(SUMIF('Other Penalties Details'!$A:$A,$A58,'Other Penalties Details'!$F:$F)&gt;0,SUMIF('Other Penalties Details'!$A:$A,$A58,'Other Penalties Details'!$F:$F),"")</f>
      </c>
      <c r="K58" s="86">
        <f t="shared" si="0"/>
      </c>
    </row>
    <row r="59" spans="1:11" s="88" customFormat="1" ht="14.25" customHeight="1">
      <c r="A59" s="86">
        <v>59</v>
      </c>
      <c r="B59" s="234" t="str">
        <f>VLOOKUP($A59,Startlist!$B:$H,2,FALSE)</f>
        <v>2SE</v>
      </c>
      <c r="C59" s="170" t="str">
        <f>VLOOKUP($A59,Startlist!$B:$H,3,FALSE)</f>
        <v>Kristjan Radiko</v>
      </c>
      <c r="D59" s="170" t="str">
        <f>VLOOKUP($A59,Startlist!$B:$H,4,FALSE)</f>
        <v>Rainer Niinepuu</v>
      </c>
      <c r="E59" s="170" t="str">
        <f>VLOOKUP($A59,Startlist!$B:$H,7,FALSE)</f>
        <v>Honda Civic Type-R</v>
      </c>
      <c r="F59" s="87">
        <f>IF(SUMIF('Other Penalties Details'!$A:$A,$A59,'Other Penalties Details'!$B:$B)&gt;0,SUMIF('Other Penalties Details'!$A:$A,$A59,'Other Penalties Details'!$B:$B),"")</f>
      </c>
      <c r="G59" s="87">
        <f>IF(SUMIF('Other Penalties Details'!$A:$A,$A59,'Other Penalties Details'!$C:$C)&gt;0,SUMIF('Other Penalties Details'!$A:$A,$A59,'Other Penalties Details'!$C:$C),"")</f>
      </c>
      <c r="H59" s="87">
        <f>IF(SUMIF('Other Penalties Details'!$A:$A,$A59,'Other Penalties Details'!$D:$D)&gt;0,SUMIF('Other Penalties Details'!$A:$A,$A59,'Other Penalties Details'!$D:$D),"")</f>
      </c>
      <c r="I59" s="87">
        <f>IF(SUMIF('Other Penalties Details'!$A:$A,$A59,'Other Penalties Details'!$E:$E)&gt;0,SUMIF('Other Penalties Details'!$A:$A,$A59,'Other Penalties Details'!$E:$E),"")</f>
      </c>
      <c r="J59" s="87">
        <f>IF(SUMIF('Other Penalties Details'!$A:$A,$A59,'Other Penalties Details'!$F:$F)&gt;0,SUMIF('Other Penalties Details'!$A:$A,$A59,'Other Penalties Details'!$F:$F),"")</f>
      </c>
      <c r="K59" s="86">
        <f t="shared" si="0"/>
      </c>
    </row>
    <row r="60" spans="1:11" s="88" customFormat="1" ht="14.25" customHeight="1">
      <c r="A60" s="86">
        <v>60</v>
      </c>
      <c r="B60" s="234" t="str">
        <f>VLOOKUP($A60,Startlist!$B:$H,2,FALSE)</f>
        <v>2VE</v>
      </c>
      <c r="C60" s="170" t="str">
        <f>VLOOKUP($A60,Startlist!$B:$H,3,FALSE)</f>
        <v>Magnus Lepp</v>
      </c>
      <c r="D60" s="170" t="str">
        <f>VLOOKUP($A60,Startlist!$B:$H,4,FALSE)</f>
        <v>Indrek Jõeäär</v>
      </c>
      <c r="E60" s="170" t="str">
        <f>VLOOKUP($A60,Startlist!$B:$H,7,FALSE)</f>
        <v>Honda Civic</v>
      </c>
      <c r="F60" s="87">
        <f>IF(SUMIF('Other Penalties Details'!$A:$A,$A60,'Other Penalties Details'!$B:$B)&gt;0,SUMIF('Other Penalties Details'!$A:$A,$A60,'Other Penalties Details'!$B:$B),"")</f>
      </c>
      <c r="G60" s="87">
        <f>IF(SUMIF('Other Penalties Details'!$A:$A,$A60,'Other Penalties Details'!$C:$C)&gt;0,SUMIF('Other Penalties Details'!$A:$A,$A60,'Other Penalties Details'!$C:$C),"")</f>
      </c>
      <c r="H60" s="87">
        <f>IF(SUMIF('Other Penalties Details'!$A:$A,$A60,'Other Penalties Details'!$D:$D)&gt;0,SUMIF('Other Penalties Details'!$A:$A,$A60,'Other Penalties Details'!$D:$D),"")</f>
        <v>10</v>
      </c>
      <c r="I60" s="87">
        <f>IF(SUMIF('Other Penalties Details'!$A:$A,$A60,'Other Penalties Details'!$E:$E)&gt;0,SUMIF('Other Penalties Details'!$A:$A,$A60,'Other Penalties Details'!$E:$E),"")</f>
      </c>
      <c r="J60" s="87">
        <f>IF(SUMIF('Other Penalties Details'!$A:$A,$A60,'Other Penalties Details'!$F:$F)&gt;0,SUMIF('Other Penalties Details'!$A:$A,$A60,'Other Penalties Details'!$F:$F),"")</f>
      </c>
      <c r="K60" s="86" t="str">
        <f t="shared" si="0"/>
        <v>0:10</v>
      </c>
    </row>
    <row r="61" spans="1:11" s="88" customFormat="1" ht="14.25" customHeight="1">
      <c r="A61" s="236">
        <v>61</v>
      </c>
      <c r="B61" s="169" t="str">
        <f>VLOOKUP($A61,Startlist!$B:$H,2,FALSE)</f>
        <v>2VE</v>
      </c>
      <c r="C61" s="170" t="str">
        <f>VLOOKUP($A61,Startlist!$B:$H,3,FALSE)</f>
        <v>Madis Laaser</v>
      </c>
      <c r="D61" s="170" t="str">
        <f>VLOOKUP($A61,Startlist!$B:$H,4,FALSE)</f>
        <v>Jaagup Laaser</v>
      </c>
      <c r="E61" s="170" t="str">
        <f>VLOOKUP($A61,Startlist!$B:$H,7,FALSE)</f>
        <v>Honda Civic</v>
      </c>
      <c r="F61" s="87">
        <f>IF(SUMIF('Other Penalties Details'!$A:$A,$A61,'Other Penalties Details'!$B:$B)&gt;0,SUMIF('Other Penalties Details'!$A:$A,$A61,'Other Penalties Details'!$B:$B),"")</f>
      </c>
      <c r="G61" s="87">
        <f>IF(SUMIF('Other Penalties Details'!$A:$A,$A61,'Other Penalties Details'!$C:$C)&gt;0,SUMIF('Other Penalties Details'!$A:$A,$A61,'Other Penalties Details'!$C:$C),"")</f>
        <v>60</v>
      </c>
      <c r="H61" s="87">
        <f>IF(SUMIF('Other Penalties Details'!$A:$A,$A61,'Other Penalties Details'!$D:$D)&gt;0,SUMIF('Other Penalties Details'!$A:$A,$A61,'Other Penalties Details'!$D:$D),"")</f>
      </c>
      <c r="I61" s="87">
        <f>IF(SUMIF('Other Penalties Details'!$A:$A,$A61,'Other Penalties Details'!$E:$E)&gt;0,SUMIF('Other Penalties Details'!$A:$A,$A61,'Other Penalties Details'!$E:$E),"")</f>
      </c>
      <c r="J61" s="87">
        <f>IF(SUMIF('Other Penalties Details'!$A:$A,$A61,'Other Penalties Details'!$F:$F)&gt;0,SUMIF('Other Penalties Details'!$A:$A,$A61,'Other Penalties Details'!$F:$F),"")</f>
      </c>
      <c r="K61" s="86" t="str">
        <f t="shared" si="0"/>
        <v>1:00</v>
      </c>
    </row>
    <row r="62" spans="1:11" s="88" customFormat="1" ht="14.25" customHeight="1">
      <c r="A62" s="86">
        <v>62</v>
      </c>
      <c r="B62" s="234" t="str">
        <f>VLOOKUP($A62,Startlist!$B:$H,2,FALSE)</f>
        <v>2ST</v>
      </c>
      <c r="C62" s="170" t="str">
        <f>VLOOKUP($A62,Startlist!$B:$H,3,FALSE)</f>
        <v>Meelis Lember</v>
      </c>
      <c r="D62" s="170" t="str">
        <f>VLOOKUP($A62,Startlist!$B:$H,4,FALSE)</f>
        <v>Mihkel Rasu</v>
      </c>
      <c r="E62" s="170" t="str">
        <f>VLOOKUP($A62,Startlist!$B:$H,7,FALSE)</f>
        <v>BMW 316I</v>
      </c>
      <c r="F62" s="87">
        <f>IF(SUMIF('Other Penalties Details'!$A:$A,$A62,'Other Penalties Details'!$B:$B)&gt;0,SUMIF('Other Penalties Details'!$A:$A,$A62,'Other Penalties Details'!$B:$B),"")</f>
      </c>
      <c r="G62" s="87">
        <f>IF(SUMIF('Other Penalties Details'!$A:$A,$A62,'Other Penalties Details'!$C:$C)&gt;0,SUMIF('Other Penalties Details'!$A:$A,$A62,'Other Penalties Details'!$C:$C),"")</f>
      </c>
      <c r="H62" s="87">
        <f>IF(SUMIF('Other Penalties Details'!$A:$A,$A62,'Other Penalties Details'!$D:$D)&gt;0,SUMIF('Other Penalties Details'!$A:$A,$A62,'Other Penalties Details'!$D:$D),"")</f>
      </c>
      <c r="I62" s="87">
        <f>IF(SUMIF('Other Penalties Details'!$A:$A,$A62,'Other Penalties Details'!$E:$E)&gt;0,SUMIF('Other Penalties Details'!$A:$A,$A62,'Other Penalties Details'!$E:$E),"")</f>
      </c>
      <c r="J62" s="87">
        <f>IF(SUMIF('Other Penalties Details'!$A:$A,$A62,'Other Penalties Details'!$F:$F)&gt;0,SUMIF('Other Penalties Details'!$A:$A,$A62,'Other Penalties Details'!$F:$F),"")</f>
      </c>
      <c r="K62" s="86">
        <f t="shared" si="0"/>
      </c>
    </row>
    <row r="63" spans="1:11" s="88" customFormat="1" ht="14.25" customHeight="1">
      <c r="A63" s="237">
        <v>63</v>
      </c>
      <c r="B63" s="234" t="str">
        <f>VLOOKUP($A63,Startlist!$B:$H,2,FALSE)</f>
        <v>4WD</v>
      </c>
      <c r="C63" s="170" t="str">
        <f>VLOOKUP($A63,Startlist!$B:$H,3,FALSE)</f>
        <v>Renee Laan</v>
      </c>
      <c r="D63" s="170" t="str">
        <f>VLOOKUP($A63,Startlist!$B:$H,4,FALSE)</f>
        <v>Marko Meesak</v>
      </c>
      <c r="E63" s="170" t="str">
        <f>VLOOKUP($A63,Startlist!$B:$H,7,FALSE)</f>
        <v>Subaru Impreza</v>
      </c>
      <c r="F63" s="87">
        <f>IF(SUMIF('Other Penalties Details'!$A:$A,$A63,'Other Penalties Details'!$B:$B)&gt;0,SUMIF('Other Penalties Details'!$A:$A,$A63,'Other Penalties Details'!$B:$B),"")</f>
      </c>
      <c r="G63" s="87">
        <f>IF(SUMIF('Other Penalties Details'!$A:$A,$A63,'Other Penalties Details'!$C:$C)&gt;0,SUMIF('Other Penalties Details'!$A:$A,$A63,'Other Penalties Details'!$C:$C),"")</f>
        <v>120</v>
      </c>
      <c r="H63" s="87">
        <f>IF(SUMIF('Other Penalties Details'!$A:$A,$A63,'Other Penalties Details'!$D:$D)&gt;0,SUMIF('Other Penalties Details'!$A:$A,$A63,'Other Penalties Details'!$D:$D),"")</f>
      </c>
      <c r="I63" s="87">
        <f>IF(SUMIF('Other Penalties Details'!$A:$A,$A63,'Other Penalties Details'!$E:$E)&gt;0,SUMIF('Other Penalties Details'!$A:$A,$A63,'Other Penalties Details'!$E:$E),"")</f>
      </c>
      <c r="J63" s="87">
        <f>IF(SUMIF('Other Penalties Details'!$A:$A,$A63,'Other Penalties Details'!$F:$F)&gt;0,SUMIF('Other Penalties Details'!$A:$A,$A63,'Other Penalties Details'!$F:$F),"")</f>
      </c>
      <c r="K63" s="86" t="str">
        <f t="shared" si="0"/>
        <v>2:00</v>
      </c>
    </row>
    <row r="64" spans="1:11" s="88" customFormat="1" ht="14.25" customHeight="1">
      <c r="A64" s="236">
        <v>64</v>
      </c>
      <c r="B64" s="169" t="str">
        <f>VLOOKUP($A64,Startlist!$B:$H,2,FALSE)</f>
        <v>SU</v>
      </c>
      <c r="C64" s="170" t="str">
        <f>VLOOKUP($A64,Startlist!$B:$H,3,FALSE)</f>
        <v>Ivar Burmeister</v>
      </c>
      <c r="D64" s="170" t="str">
        <f>VLOOKUP($A64,Startlist!$B:$H,4,FALSE)</f>
        <v>Raino Remmel</v>
      </c>
      <c r="E64" s="170" t="str">
        <f>VLOOKUP($A64,Startlist!$B:$H,7,FALSE)</f>
        <v>Vaz 2105</v>
      </c>
      <c r="F64" s="87">
        <f>IF(SUMIF('Other Penalties Details'!$A:$A,$A64,'Other Penalties Details'!$B:$B)&gt;0,SUMIF('Other Penalties Details'!$A:$A,$A64,'Other Penalties Details'!$B:$B),"")</f>
      </c>
      <c r="G64" s="87">
        <f>IF(SUMIF('Other Penalties Details'!$A:$A,$A64,'Other Penalties Details'!$C:$C)&gt;0,SUMIF('Other Penalties Details'!$A:$A,$A64,'Other Penalties Details'!$C:$C),"")</f>
      </c>
      <c r="H64" s="87">
        <f>IF(SUMIF('Other Penalties Details'!$A:$A,$A64,'Other Penalties Details'!$D:$D)&gt;0,SUMIF('Other Penalties Details'!$A:$A,$A64,'Other Penalties Details'!$D:$D),"")</f>
      </c>
      <c r="I64" s="87">
        <f>IF(SUMIF('Other Penalties Details'!$A:$A,$A64,'Other Penalties Details'!$E:$E)&gt;0,SUMIF('Other Penalties Details'!$A:$A,$A64,'Other Penalties Details'!$E:$E),"")</f>
      </c>
      <c r="J64" s="87">
        <f>IF(SUMIF('Other Penalties Details'!$A:$A,$A64,'Other Penalties Details'!$F:$F)&gt;0,SUMIF('Other Penalties Details'!$A:$A,$A64,'Other Penalties Details'!$F:$F),"")</f>
      </c>
      <c r="K64" s="86">
        <f t="shared" si="0"/>
      </c>
    </row>
    <row r="65" spans="1:11" s="88" customFormat="1" ht="14.25" customHeight="1">
      <c r="A65" s="86">
        <v>66</v>
      </c>
      <c r="B65" s="234" t="str">
        <f>VLOOKUP($A65,Startlist!$B:$H,2,FALSE)</f>
        <v>2ST</v>
      </c>
      <c r="C65" s="170" t="str">
        <f>VLOOKUP($A65,Startlist!$B:$H,3,FALSE)</f>
        <v>Hendrik Väli</v>
      </c>
      <c r="D65" s="170" t="str">
        <f>VLOOKUP($A65,Startlist!$B:$H,4,FALSE)</f>
        <v>Silver Selling</v>
      </c>
      <c r="E65" s="170" t="str">
        <f>VLOOKUP($A65,Startlist!$B:$H,7,FALSE)</f>
        <v>BMW 316I</v>
      </c>
      <c r="F65" s="87">
        <f>IF(SUMIF('Other Penalties Details'!$A:$A,$A65,'Other Penalties Details'!$B:$B)&gt;0,SUMIF('Other Penalties Details'!$A:$A,$A65,'Other Penalties Details'!$B:$B),"")</f>
      </c>
      <c r="G65" s="87">
        <f>IF(SUMIF('Other Penalties Details'!$A:$A,$A65,'Other Penalties Details'!$C:$C)&gt;0,SUMIF('Other Penalties Details'!$A:$A,$A65,'Other Penalties Details'!$C:$C),"")</f>
        <v>10</v>
      </c>
      <c r="H65" s="87">
        <f>IF(SUMIF('Other Penalties Details'!$A:$A,$A65,'Other Penalties Details'!$D:$D)&gt;0,SUMIF('Other Penalties Details'!$A:$A,$A65,'Other Penalties Details'!$D:$D),"")</f>
        <v>10</v>
      </c>
      <c r="I65" s="87">
        <f>IF(SUMIF('Other Penalties Details'!$A:$A,$A65,'Other Penalties Details'!$E:$E)&gt;0,SUMIF('Other Penalties Details'!$A:$A,$A65,'Other Penalties Details'!$E:$E),"")</f>
        <v>10</v>
      </c>
      <c r="J65" s="87">
        <f>IF(SUMIF('Other Penalties Details'!$A:$A,$A65,'Other Penalties Details'!$F:$F)&gt;0,SUMIF('Other Penalties Details'!$A:$A,$A65,'Other Penalties Details'!$F:$F),"")</f>
      </c>
      <c r="K65" s="86" t="str">
        <f t="shared" si="0"/>
        <v>0:30</v>
      </c>
    </row>
    <row r="66" spans="1:11" s="88" customFormat="1" ht="14.25" customHeight="1">
      <c r="A66" s="237">
        <v>67</v>
      </c>
      <c r="B66" s="234" t="str">
        <f>VLOOKUP($A66,Startlist!$B:$H,2,FALSE)</f>
        <v>2VE</v>
      </c>
      <c r="C66" s="170" t="str">
        <f>VLOOKUP($A66,Startlist!$B:$H,3,FALSE)</f>
        <v>Allan Leigri</v>
      </c>
      <c r="D66" s="170" t="str">
        <f>VLOOKUP($A66,Startlist!$B:$H,4,FALSE)</f>
        <v>Karel Kuimets</v>
      </c>
      <c r="E66" s="170" t="str">
        <f>VLOOKUP($A66,Startlist!$B:$H,7,FALSE)</f>
        <v>Ford Puma</v>
      </c>
      <c r="F66" s="87">
        <f>IF(SUMIF('Other Penalties Details'!$A:$A,$A66,'Other Penalties Details'!$B:$B)&gt;0,SUMIF('Other Penalties Details'!$A:$A,$A66,'Other Penalties Details'!$B:$B),"")</f>
      </c>
      <c r="G66" s="87">
        <f>IF(SUMIF('Other Penalties Details'!$A:$A,$A66,'Other Penalties Details'!$C:$C)&gt;0,SUMIF('Other Penalties Details'!$A:$A,$A66,'Other Penalties Details'!$C:$C),"")</f>
      </c>
      <c r="H66" s="87">
        <f>IF(SUMIF('Other Penalties Details'!$A:$A,$A66,'Other Penalties Details'!$D:$D)&gt;0,SUMIF('Other Penalties Details'!$A:$A,$A66,'Other Penalties Details'!$D:$D),"")</f>
        <v>10</v>
      </c>
      <c r="I66" s="87">
        <f>IF(SUMIF('Other Penalties Details'!$A:$A,$A66,'Other Penalties Details'!$E:$E)&gt;0,SUMIF('Other Penalties Details'!$A:$A,$A66,'Other Penalties Details'!$E:$E),"")</f>
      </c>
      <c r="J66" s="87">
        <f>IF(SUMIF('Other Penalties Details'!$A:$A,$A66,'Other Penalties Details'!$F:$F)&gt;0,SUMIF('Other Penalties Details'!$A:$A,$A66,'Other Penalties Details'!$F:$F),"")</f>
      </c>
      <c r="K66" s="86" t="str">
        <f t="shared" si="0"/>
        <v>0:10</v>
      </c>
    </row>
    <row r="67" spans="1:11" s="88" customFormat="1" ht="14.25" customHeight="1">
      <c r="A67" s="235">
        <v>68</v>
      </c>
      <c r="B67" s="234" t="str">
        <f>VLOOKUP($A67,Startlist!$B:$H,2,FALSE)</f>
        <v>2SE</v>
      </c>
      <c r="C67" s="170" t="str">
        <f>VLOOKUP($A67,Startlist!$B:$H,3,FALSE)</f>
        <v>Imre Vanik</v>
      </c>
      <c r="D67" s="170" t="str">
        <f>VLOOKUP($A67,Startlist!$B:$H,4,FALSE)</f>
        <v>Janek Ojala</v>
      </c>
      <c r="E67" s="170" t="str">
        <f>VLOOKUP($A67,Startlist!$B:$H,7,FALSE)</f>
        <v>Nissan Sunny</v>
      </c>
      <c r="F67" s="87">
        <f>IF(SUMIF('Other Penalties Details'!$A:$A,$A67,'Other Penalties Details'!$B:$B)&gt;0,SUMIF('Other Penalties Details'!$A:$A,$A67,'Other Penalties Details'!$B:$B),"")</f>
        <v>10</v>
      </c>
      <c r="G67" s="87">
        <f>IF(SUMIF('Other Penalties Details'!$A:$A,$A67,'Other Penalties Details'!$C:$C)&gt;0,SUMIF('Other Penalties Details'!$A:$A,$A67,'Other Penalties Details'!$C:$C),"")</f>
      </c>
      <c r="H67" s="87">
        <f>IF(SUMIF('Other Penalties Details'!$A:$A,$A67,'Other Penalties Details'!$D:$D)&gt;0,SUMIF('Other Penalties Details'!$A:$A,$A67,'Other Penalties Details'!$D:$D),"")</f>
        <v>10</v>
      </c>
      <c r="I67" s="87">
        <f>IF(SUMIF('Other Penalties Details'!$A:$A,$A67,'Other Penalties Details'!$E:$E)&gt;0,SUMIF('Other Penalties Details'!$A:$A,$A67,'Other Penalties Details'!$E:$E),"")</f>
      </c>
      <c r="J67" s="87">
        <f>IF(SUMIF('Other Penalties Details'!$A:$A,$A67,'Other Penalties Details'!$F:$F)&gt;0,SUMIF('Other Penalties Details'!$A:$A,$A67,'Other Penalties Details'!$F:$F),"")</f>
      </c>
      <c r="K67" s="86" t="str">
        <f t="shared" si="0"/>
        <v>0:20</v>
      </c>
    </row>
    <row r="68" spans="1:11" s="88" customFormat="1" ht="14.25" customHeight="1">
      <c r="A68" s="86">
        <v>69</v>
      </c>
      <c r="B68" s="234" t="str">
        <f>VLOOKUP($A68,Startlist!$B:$H,2,FALSE)</f>
        <v>2VT</v>
      </c>
      <c r="C68" s="170" t="str">
        <f>VLOOKUP($A68,Startlist!$B:$H,3,FALSE)</f>
        <v>Tauri Soome</v>
      </c>
      <c r="D68" s="170" t="str">
        <f>VLOOKUP($A68,Startlist!$B:$H,4,FALSE)</f>
        <v>Kristjan Karlep</v>
      </c>
      <c r="E68" s="170" t="str">
        <f>VLOOKUP($A68,Startlist!$B:$H,7,FALSE)</f>
        <v>BMW 318</v>
      </c>
      <c r="F68" s="87">
        <f>IF(SUMIF('Other Penalties Details'!$A:$A,$A68,'Other Penalties Details'!$B:$B)&gt;0,SUMIF('Other Penalties Details'!$A:$A,$A68,'Other Penalties Details'!$B:$B),"")</f>
      </c>
      <c r="G68" s="87">
        <f>IF(SUMIF('Other Penalties Details'!$A:$A,$A68,'Other Penalties Details'!$C:$C)&gt;0,SUMIF('Other Penalties Details'!$A:$A,$A68,'Other Penalties Details'!$C:$C),"")</f>
      </c>
      <c r="H68" s="87">
        <f>IF(SUMIF('Other Penalties Details'!$A:$A,$A68,'Other Penalties Details'!$D:$D)&gt;0,SUMIF('Other Penalties Details'!$A:$A,$A68,'Other Penalties Details'!$D:$D),"")</f>
      </c>
      <c r="I68" s="87">
        <f>IF(SUMIF('Other Penalties Details'!$A:$A,$A68,'Other Penalties Details'!$E:$E)&gt;0,SUMIF('Other Penalties Details'!$A:$A,$A68,'Other Penalties Details'!$E:$E),"")</f>
      </c>
      <c r="J68" s="87">
        <f>IF(SUMIF('Other Penalties Details'!$A:$A,$A68,'Other Penalties Details'!$F:$F)&gt;0,SUMIF('Other Penalties Details'!$A:$A,$A68,'Other Penalties Details'!$F:$F),"")</f>
      </c>
      <c r="K68" s="86">
        <f t="shared" si="0"/>
      </c>
    </row>
    <row r="69" spans="1:11" s="88" customFormat="1" ht="14.25" customHeight="1">
      <c r="A69" s="236">
        <v>70</v>
      </c>
      <c r="B69" s="234" t="str">
        <f>VLOOKUP($A69,Startlist!$B:$H,2,FALSE)</f>
        <v>2ST</v>
      </c>
      <c r="C69" s="170" t="str">
        <f>VLOOKUP($A69,Startlist!$B:$H,3,FALSE)</f>
        <v>Jaanus Kadak</v>
      </c>
      <c r="D69" s="170" t="str">
        <f>VLOOKUP($A69,Startlist!$B:$H,4,FALSE)</f>
        <v>Asko Mäeots</v>
      </c>
      <c r="E69" s="170" t="str">
        <f>VLOOKUP($A69,Startlist!$B:$H,7,FALSE)</f>
        <v>BMW 316I</v>
      </c>
      <c r="F69" s="87">
        <f>IF(SUMIF('Other Penalties Details'!$A:$A,$A69,'Other Penalties Details'!$B:$B)&gt;0,SUMIF('Other Penalties Details'!$A:$A,$A69,'Other Penalties Details'!$B:$B),"")</f>
      </c>
      <c r="G69" s="87">
        <f>IF(SUMIF('Other Penalties Details'!$A:$A,$A69,'Other Penalties Details'!$C:$C)&gt;0,SUMIF('Other Penalties Details'!$A:$A,$A69,'Other Penalties Details'!$C:$C),"")</f>
      </c>
      <c r="H69" s="87">
        <f>IF(SUMIF('Other Penalties Details'!$A:$A,$A69,'Other Penalties Details'!$D:$D)&gt;0,SUMIF('Other Penalties Details'!$A:$A,$A69,'Other Penalties Details'!$D:$D),"")</f>
      </c>
      <c r="I69" s="87">
        <f>IF(SUMIF('Other Penalties Details'!$A:$A,$A69,'Other Penalties Details'!$E:$E)&gt;0,SUMIF('Other Penalties Details'!$A:$A,$A69,'Other Penalties Details'!$E:$E),"")</f>
      </c>
      <c r="J69" s="87">
        <f>IF(SUMIF('Other Penalties Details'!$A:$A,$A69,'Other Penalties Details'!$F:$F)&gt;0,SUMIF('Other Penalties Details'!$A:$A,$A69,'Other Penalties Details'!$F:$F),"")</f>
      </c>
      <c r="K69" s="86">
        <f t="shared" si="0"/>
      </c>
    </row>
    <row r="70" spans="1:11" s="88" customFormat="1" ht="14.25" customHeight="1">
      <c r="A70" s="86">
        <v>71</v>
      </c>
      <c r="B70" s="234" t="str">
        <f>VLOOKUP($A70,Startlist!$B:$H,2,FALSE)</f>
        <v>2SE</v>
      </c>
      <c r="C70" s="170" t="str">
        <f>VLOOKUP($A70,Startlist!$B:$H,3,FALSE)</f>
        <v>Palle Kõlar</v>
      </c>
      <c r="D70" s="170" t="str">
        <f>VLOOKUP($A70,Startlist!$B:$H,4,FALSE)</f>
        <v>Allan Liister</v>
      </c>
      <c r="E70" s="170" t="str">
        <f>VLOOKUP($A70,Startlist!$B:$H,7,FALSE)</f>
        <v>Seat Ibiza GTI</v>
      </c>
      <c r="F70" s="87">
        <f>IF(SUMIF('Other Penalties Details'!$A:$A,$A70,'Other Penalties Details'!$B:$B)&gt;0,SUMIF('Other Penalties Details'!$A:$A,$A70,'Other Penalties Details'!$B:$B),"")</f>
        <v>10</v>
      </c>
      <c r="G70" s="87">
        <f>IF(SUMIF('Other Penalties Details'!$A:$A,$A70,'Other Penalties Details'!$C:$C)&gt;0,SUMIF('Other Penalties Details'!$A:$A,$A70,'Other Penalties Details'!$C:$C),"")</f>
      </c>
      <c r="H70" s="87">
        <f>IF(SUMIF('Other Penalties Details'!$A:$A,$A70,'Other Penalties Details'!$D:$D)&gt;0,SUMIF('Other Penalties Details'!$A:$A,$A70,'Other Penalties Details'!$D:$D),"")</f>
      </c>
      <c r="I70" s="87">
        <f>IF(SUMIF('Other Penalties Details'!$A:$A,$A70,'Other Penalties Details'!$E:$E)&gt;0,SUMIF('Other Penalties Details'!$A:$A,$A70,'Other Penalties Details'!$E:$E),"")</f>
      </c>
      <c r="J70" s="87">
        <f>IF(SUMIF('Other Penalties Details'!$A:$A,$A70,'Other Penalties Details'!$F:$F)&gt;0,SUMIF('Other Penalties Details'!$A:$A,$A70,'Other Penalties Details'!$F:$F),"")</f>
      </c>
      <c r="K70" s="86" t="str">
        <f aca="true" t="shared" si="1" ref="K70:K124">IF(SUM(F70:J70)=0,"",INT(SUM(F70:J70)/60)&amp;":"&amp;IF(SUM(F70:J70)=INT(SUM(F70:J70)/60)*60,"0","")&amp;SUM(F70:J70)-INT(SUM(F70:J70)/60)*60)</f>
        <v>0:10</v>
      </c>
    </row>
    <row r="71" spans="1:11" s="88" customFormat="1" ht="14.25" customHeight="1">
      <c r="A71" s="237">
        <v>72</v>
      </c>
      <c r="B71" s="234" t="str">
        <f>VLOOKUP($A71,Startlist!$B:$H,2,FALSE)</f>
        <v>2ST</v>
      </c>
      <c r="C71" s="170" t="str">
        <f>VLOOKUP($A71,Startlist!$B:$H,3,FALSE)</f>
        <v>Aleksander Strelkov</v>
      </c>
      <c r="D71" s="170" t="str">
        <f>VLOOKUP($A71,Startlist!$B:$H,4,FALSE)</f>
        <v>Meigo Vene</v>
      </c>
      <c r="E71" s="170" t="str">
        <f>VLOOKUP($A71,Startlist!$B:$H,7,FALSE)</f>
        <v>BMW 320I</v>
      </c>
      <c r="F71" s="87">
        <f>IF(SUMIF('Other Penalties Details'!$A:$A,$A71,'Other Penalties Details'!$B:$B)&gt;0,SUMIF('Other Penalties Details'!$A:$A,$A71,'Other Penalties Details'!$B:$B),"")</f>
      </c>
      <c r="G71" s="87">
        <f>IF(SUMIF('Other Penalties Details'!$A:$A,$A71,'Other Penalties Details'!$C:$C)&gt;0,SUMIF('Other Penalties Details'!$A:$A,$A71,'Other Penalties Details'!$C:$C),"")</f>
      </c>
      <c r="H71" s="87">
        <f>IF(SUMIF('Other Penalties Details'!$A:$A,$A71,'Other Penalties Details'!$D:$D)&gt;0,SUMIF('Other Penalties Details'!$A:$A,$A71,'Other Penalties Details'!$D:$D),"")</f>
        <v>10</v>
      </c>
      <c r="I71" s="87">
        <f>IF(SUMIF('Other Penalties Details'!$A:$A,$A71,'Other Penalties Details'!$E:$E)&gt;0,SUMIF('Other Penalties Details'!$A:$A,$A71,'Other Penalties Details'!$E:$E),"")</f>
      </c>
      <c r="J71" s="87">
        <f>IF(SUMIF('Other Penalties Details'!$A:$A,$A71,'Other Penalties Details'!$F:$F)&gt;0,SUMIF('Other Penalties Details'!$A:$A,$A71,'Other Penalties Details'!$F:$F),"")</f>
      </c>
      <c r="K71" s="86" t="str">
        <f t="shared" si="1"/>
        <v>0:10</v>
      </c>
    </row>
    <row r="72" spans="1:11" s="88" customFormat="1" ht="14.25" customHeight="1">
      <c r="A72" s="86">
        <v>73</v>
      </c>
      <c r="B72" s="234" t="str">
        <f>VLOOKUP($A72,Startlist!$B:$H,2,FALSE)</f>
        <v>2VE</v>
      </c>
      <c r="C72" s="170" t="str">
        <f>VLOOKUP($A72,Startlist!$B:$H,3,FALSE)</f>
        <v>Ken Liivrand</v>
      </c>
      <c r="D72" s="170" t="str">
        <f>VLOOKUP($A72,Startlist!$B:$H,4,FALSE)</f>
        <v>Anthony Fatkin</v>
      </c>
      <c r="E72" s="170" t="str">
        <f>VLOOKUP($A72,Startlist!$B:$H,7,FALSE)</f>
        <v>Honda Civic</v>
      </c>
      <c r="F72" s="87">
        <f>IF(SUMIF('Other Penalties Details'!$A:$A,$A72,'Other Penalties Details'!$B:$B)&gt;0,SUMIF('Other Penalties Details'!$A:$A,$A72,'Other Penalties Details'!$B:$B),"")</f>
      </c>
      <c r="G72" s="87">
        <f>IF(SUMIF('Other Penalties Details'!$A:$A,$A72,'Other Penalties Details'!$C:$C)&gt;0,SUMIF('Other Penalties Details'!$A:$A,$A72,'Other Penalties Details'!$C:$C),"")</f>
      </c>
      <c r="H72" s="87">
        <f>IF(SUMIF('Other Penalties Details'!$A:$A,$A72,'Other Penalties Details'!$D:$D)&gt;0,SUMIF('Other Penalties Details'!$A:$A,$A72,'Other Penalties Details'!$D:$D),"")</f>
      </c>
      <c r="I72" s="87">
        <f>IF(SUMIF('Other Penalties Details'!$A:$A,$A72,'Other Penalties Details'!$E:$E)&gt;0,SUMIF('Other Penalties Details'!$A:$A,$A72,'Other Penalties Details'!$E:$E),"")</f>
      </c>
      <c r="J72" s="87">
        <f>IF(SUMIF('Other Penalties Details'!$A:$A,$A72,'Other Penalties Details'!$F:$F)&gt;0,SUMIF('Other Penalties Details'!$A:$A,$A72,'Other Penalties Details'!$F:$F),"")</f>
      </c>
      <c r="K72" s="86">
        <f t="shared" si="1"/>
      </c>
    </row>
    <row r="73" spans="1:11" s="88" customFormat="1" ht="14.25" customHeight="1">
      <c r="A73" s="86">
        <v>74</v>
      </c>
      <c r="B73" s="234" t="str">
        <f>VLOOKUP($A73,Startlist!$B:$H,2,FALSE)</f>
        <v>2ST</v>
      </c>
      <c r="C73" s="170" t="str">
        <f>VLOOKUP($A73,Startlist!$B:$H,3,FALSE)</f>
        <v>Magnus Laid</v>
      </c>
      <c r="D73" s="170" t="str">
        <f>VLOOKUP($A73,Startlist!$B:$H,4,FALSE)</f>
        <v>Jaanus Hirson</v>
      </c>
      <c r="E73" s="170" t="str">
        <f>VLOOKUP($A73,Startlist!$B:$H,7,FALSE)</f>
        <v>BMW 323TI</v>
      </c>
      <c r="F73" s="87">
        <f>IF(SUMIF('Other Penalties Details'!$A:$A,$A73,'Other Penalties Details'!$B:$B)&gt;0,SUMIF('Other Penalties Details'!$A:$A,$A73,'Other Penalties Details'!$B:$B),"")</f>
        <v>10</v>
      </c>
      <c r="G73" s="87">
        <f>IF(SUMIF('Other Penalties Details'!$A:$A,$A73,'Other Penalties Details'!$C:$C)&gt;0,SUMIF('Other Penalties Details'!$A:$A,$A73,'Other Penalties Details'!$C:$C),"")</f>
      </c>
      <c r="H73" s="87">
        <f>IF(SUMIF('Other Penalties Details'!$A:$A,$A73,'Other Penalties Details'!$D:$D)&gt;0,SUMIF('Other Penalties Details'!$A:$A,$A73,'Other Penalties Details'!$D:$D),"")</f>
        <v>60</v>
      </c>
      <c r="I73" s="87">
        <f>IF(SUMIF('Other Penalties Details'!$A:$A,$A73,'Other Penalties Details'!$E:$E)&gt;0,SUMIF('Other Penalties Details'!$A:$A,$A73,'Other Penalties Details'!$E:$E),"")</f>
        <v>10</v>
      </c>
      <c r="J73" s="87">
        <f>IF(SUMIF('Other Penalties Details'!$A:$A,$A73,'Other Penalties Details'!$F:$F)&gt;0,SUMIF('Other Penalties Details'!$A:$A,$A73,'Other Penalties Details'!$F:$F),"")</f>
      </c>
      <c r="K73" s="86" t="str">
        <f t="shared" si="1"/>
        <v>1:20</v>
      </c>
    </row>
    <row r="74" spans="1:11" s="88" customFormat="1" ht="14.25" customHeight="1">
      <c r="A74" s="86">
        <v>75</v>
      </c>
      <c r="B74" s="234" t="str">
        <f>VLOOKUP($A74,Startlist!$B:$H,2,FALSE)</f>
        <v>2VT</v>
      </c>
      <c r="C74" s="170" t="str">
        <f>VLOOKUP($A74,Startlist!$B:$H,3,FALSE)</f>
        <v>Raido Seppel</v>
      </c>
      <c r="D74" s="170" t="str">
        <f>VLOOKUP($A74,Startlist!$B:$H,4,FALSE)</f>
        <v>Rivo Hell</v>
      </c>
      <c r="E74" s="170" t="str">
        <f>VLOOKUP($A74,Startlist!$B:$H,7,FALSE)</f>
        <v>BMW 316I</v>
      </c>
      <c r="F74" s="87">
        <f>IF(SUMIF('Other Penalties Details'!$A:$A,$A74,'Other Penalties Details'!$B:$B)&gt;0,SUMIF('Other Penalties Details'!$A:$A,$A74,'Other Penalties Details'!$B:$B),"")</f>
      </c>
      <c r="G74" s="87">
        <f>IF(SUMIF('Other Penalties Details'!$A:$A,$A74,'Other Penalties Details'!$C:$C)&gt;0,SUMIF('Other Penalties Details'!$A:$A,$A74,'Other Penalties Details'!$C:$C),"")</f>
        <v>10</v>
      </c>
      <c r="H74" s="87">
        <f>IF(SUMIF('Other Penalties Details'!$A:$A,$A74,'Other Penalties Details'!$D:$D)&gt;0,SUMIF('Other Penalties Details'!$A:$A,$A74,'Other Penalties Details'!$D:$D),"")</f>
      </c>
      <c r="I74" s="87">
        <f>IF(SUMIF('Other Penalties Details'!$A:$A,$A74,'Other Penalties Details'!$E:$E)&gt;0,SUMIF('Other Penalties Details'!$A:$A,$A74,'Other Penalties Details'!$E:$E),"")</f>
      </c>
      <c r="J74" s="87">
        <f>IF(SUMIF('Other Penalties Details'!$A:$A,$A74,'Other Penalties Details'!$F:$F)&gt;0,SUMIF('Other Penalties Details'!$A:$A,$A74,'Other Penalties Details'!$F:$F),"")</f>
      </c>
      <c r="K74" s="86" t="str">
        <f t="shared" si="1"/>
        <v>0:10</v>
      </c>
    </row>
    <row r="75" spans="1:11" s="88" customFormat="1" ht="14.25" customHeight="1">
      <c r="A75" s="236">
        <v>76</v>
      </c>
      <c r="B75" s="169" t="str">
        <f>VLOOKUP($A75,Startlist!$B:$H,2,FALSE)</f>
        <v>2ST</v>
      </c>
      <c r="C75" s="170" t="str">
        <f>VLOOKUP($A75,Startlist!$B:$H,3,FALSE)</f>
        <v>Margo Lipp</v>
      </c>
      <c r="D75" s="170" t="str">
        <f>VLOOKUP($A75,Startlist!$B:$H,4,FALSE)</f>
        <v>Markus Igav</v>
      </c>
      <c r="E75" s="170" t="str">
        <f>VLOOKUP($A75,Startlist!$B:$H,7,FALSE)</f>
        <v>BMW 320I</v>
      </c>
      <c r="F75" s="87">
        <f>IF(SUMIF('Other Penalties Details'!$A:$A,$A75,'Other Penalties Details'!$B:$B)&gt;0,SUMIF('Other Penalties Details'!$A:$A,$A75,'Other Penalties Details'!$B:$B),"")</f>
      </c>
      <c r="G75" s="87">
        <f>IF(SUMIF('Other Penalties Details'!$A:$A,$A75,'Other Penalties Details'!$C:$C)&gt;0,SUMIF('Other Penalties Details'!$A:$A,$A75,'Other Penalties Details'!$C:$C),"")</f>
      </c>
      <c r="H75" s="87">
        <f>IF(SUMIF('Other Penalties Details'!$A:$A,$A75,'Other Penalties Details'!$D:$D)&gt;0,SUMIF('Other Penalties Details'!$A:$A,$A75,'Other Penalties Details'!$D:$D),"")</f>
      </c>
      <c r="I75" s="87">
        <f>IF(SUMIF('Other Penalties Details'!$A:$A,$A75,'Other Penalties Details'!$E:$E)&gt;0,SUMIF('Other Penalties Details'!$A:$A,$A75,'Other Penalties Details'!$E:$E),"")</f>
      </c>
      <c r="J75" s="87">
        <f>IF(SUMIF('Other Penalties Details'!$A:$A,$A75,'Other Penalties Details'!$F:$F)&gt;0,SUMIF('Other Penalties Details'!$A:$A,$A75,'Other Penalties Details'!$F:$F),"")</f>
      </c>
      <c r="K75" s="86">
        <f t="shared" si="1"/>
      </c>
    </row>
    <row r="76" spans="1:11" s="88" customFormat="1" ht="14.25" customHeight="1">
      <c r="A76" s="235">
        <v>77</v>
      </c>
      <c r="B76" s="234" t="str">
        <f>VLOOKUP($A76,Startlist!$B:$H,2,FALSE)</f>
        <v>2ST</v>
      </c>
      <c r="C76" s="170" t="str">
        <f>VLOOKUP($A76,Startlist!$B:$H,3,FALSE)</f>
        <v>Kauri Päästel</v>
      </c>
      <c r="D76" s="170" t="str">
        <f>VLOOKUP($A76,Startlist!$B:$H,4,FALSE)</f>
        <v>Karel Eist</v>
      </c>
      <c r="E76" s="170" t="str">
        <f>VLOOKUP($A76,Startlist!$B:$H,7,FALSE)</f>
        <v>BMW 316I</v>
      </c>
      <c r="F76" s="87">
        <f>IF(SUMIF('Other Penalties Details'!$A:$A,$A76,'Other Penalties Details'!$B:$B)&gt;0,SUMIF('Other Penalties Details'!$A:$A,$A76,'Other Penalties Details'!$B:$B),"")</f>
      </c>
      <c r="G76" s="87">
        <f>IF(SUMIF('Other Penalties Details'!$A:$A,$A76,'Other Penalties Details'!$C:$C)&gt;0,SUMIF('Other Penalties Details'!$A:$A,$A76,'Other Penalties Details'!$C:$C),"")</f>
      </c>
      <c r="H76" s="87">
        <f>IF(SUMIF('Other Penalties Details'!$A:$A,$A76,'Other Penalties Details'!$D:$D)&gt;0,SUMIF('Other Penalties Details'!$A:$A,$A76,'Other Penalties Details'!$D:$D),"")</f>
      </c>
      <c r="I76" s="87">
        <f>IF(SUMIF('Other Penalties Details'!$A:$A,$A76,'Other Penalties Details'!$E:$E)&gt;0,SUMIF('Other Penalties Details'!$A:$A,$A76,'Other Penalties Details'!$E:$E),"")</f>
      </c>
      <c r="J76" s="87">
        <f>IF(SUMIF('Other Penalties Details'!$A:$A,$A76,'Other Penalties Details'!$F:$F)&gt;0,SUMIF('Other Penalties Details'!$A:$A,$A76,'Other Penalties Details'!$F:$F),"")</f>
      </c>
      <c r="K76" s="86">
        <f t="shared" si="1"/>
      </c>
    </row>
    <row r="77" spans="1:11" s="88" customFormat="1" ht="14.25" customHeight="1">
      <c r="A77" s="86">
        <v>78</v>
      </c>
      <c r="B77" s="234" t="str">
        <f>VLOOKUP($A77,Startlist!$B:$H,2,FALSE)</f>
        <v>2SE</v>
      </c>
      <c r="C77" s="170" t="str">
        <f>VLOOKUP($A77,Startlist!$B:$H,3,FALSE)</f>
        <v>Andre Juhe</v>
      </c>
      <c r="D77" s="170" t="str">
        <f>VLOOKUP($A77,Startlist!$B:$H,4,FALSE)</f>
        <v>Veiko Kimber</v>
      </c>
      <c r="E77" s="170" t="str">
        <f>VLOOKUP($A77,Startlist!$B:$H,7,FALSE)</f>
        <v>Honda Civic Type-R</v>
      </c>
      <c r="F77" s="87">
        <f>IF(SUMIF('Other Penalties Details'!$A:$A,$A77,'Other Penalties Details'!$B:$B)&gt;0,SUMIF('Other Penalties Details'!$A:$A,$A77,'Other Penalties Details'!$B:$B),"")</f>
      </c>
      <c r="G77" s="87">
        <f>IF(SUMIF('Other Penalties Details'!$A:$A,$A77,'Other Penalties Details'!$C:$C)&gt;0,SUMIF('Other Penalties Details'!$A:$A,$A77,'Other Penalties Details'!$C:$C),"")</f>
        <v>10</v>
      </c>
      <c r="H77" s="87">
        <f>IF(SUMIF('Other Penalties Details'!$A:$A,$A77,'Other Penalties Details'!$D:$D)&gt;0,SUMIF('Other Penalties Details'!$A:$A,$A77,'Other Penalties Details'!$D:$D),"")</f>
        <v>60</v>
      </c>
      <c r="I77" s="87">
        <f>IF(SUMIF('Other Penalties Details'!$A:$A,$A77,'Other Penalties Details'!$E:$E)&gt;0,SUMIF('Other Penalties Details'!$A:$A,$A77,'Other Penalties Details'!$E:$E),"")</f>
      </c>
      <c r="J77" s="87">
        <f>IF(SUMIF('Other Penalties Details'!$A:$A,$A77,'Other Penalties Details'!$F:$F)&gt;0,SUMIF('Other Penalties Details'!$A:$A,$A77,'Other Penalties Details'!$F:$F),"")</f>
      </c>
      <c r="K77" s="86" t="str">
        <f t="shared" si="1"/>
        <v>1:10</v>
      </c>
    </row>
    <row r="78" spans="1:11" s="88" customFormat="1" ht="14.25" customHeight="1">
      <c r="A78" s="237">
        <v>79</v>
      </c>
      <c r="B78" s="234" t="str">
        <f>VLOOKUP($A78,Startlist!$B:$H,2,FALSE)</f>
        <v>2VE</v>
      </c>
      <c r="C78" s="170" t="str">
        <f>VLOOKUP($A78,Startlist!$B:$H,3,FALSE)</f>
        <v>Sander Mihkels</v>
      </c>
      <c r="D78" s="170" t="str">
        <f>VLOOKUP($A78,Startlist!$B:$H,4,FALSE)</f>
        <v>Ivo Aal</v>
      </c>
      <c r="E78" s="170" t="str">
        <f>VLOOKUP($A78,Startlist!$B:$H,7,FALSE)</f>
        <v>Honda Civic</v>
      </c>
      <c r="F78" s="87">
        <f>IF(SUMIF('Other Penalties Details'!$A:$A,$A78,'Other Penalties Details'!$B:$B)&gt;0,SUMIF('Other Penalties Details'!$A:$A,$A78,'Other Penalties Details'!$B:$B),"")</f>
      </c>
      <c r="G78" s="87">
        <f>IF(SUMIF('Other Penalties Details'!$A:$A,$A78,'Other Penalties Details'!$C:$C)&gt;0,SUMIF('Other Penalties Details'!$A:$A,$A78,'Other Penalties Details'!$C:$C),"")</f>
      </c>
      <c r="H78" s="87">
        <f>IF(SUMIF('Other Penalties Details'!$A:$A,$A78,'Other Penalties Details'!$D:$D)&gt;0,SUMIF('Other Penalties Details'!$A:$A,$A78,'Other Penalties Details'!$D:$D),"")</f>
        <v>60</v>
      </c>
      <c r="I78" s="87">
        <f>IF(SUMIF('Other Penalties Details'!$A:$A,$A78,'Other Penalties Details'!$E:$E)&gt;0,SUMIF('Other Penalties Details'!$A:$A,$A78,'Other Penalties Details'!$E:$E),"")</f>
      </c>
      <c r="J78" s="87">
        <f>IF(SUMIF('Other Penalties Details'!$A:$A,$A78,'Other Penalties Details'!$F:$F)&gt;0,SUMIF('Other Penalties Details'!$A:$A,$A78,'Other Penalties Details'!$F:$F),"")</f>
      </c>
      <c r="K78" s="86" t="str">
        <f t="shared" si="1"/>
        <v>1:00</v>
      </c>
    </row>
    <row r="79" spans="1:11" s="88" customFormat="1" ht="14.25" customHeight="1">
      <c r="A79" s="236">
        <v>80</v>
      </c>
      <c r="B79" s="169" t="str">
        <f>VLOOKUP($A79,Startlist!$B:$H,2,FALSE)</f>
        <v>2VT</v>
      </c>
      <c r="C79" s="170" t="str">
        <f>VLOOKUP($A79,Startlist!$B:$H,3,FALSE)</f>
        <v>Rainer Umbleja</v>
      </c>
      <c r="D79" s="170" t="str">
        <f>VLOOKUP($A79,Startlist!$B:$H,4,FALSE)</f>
        <v>Ronald Jürgenson</v>
      </c>
      <c r="E79" s="170" t="str">
        <f>VLOOKUP($A79,Startlist!$B:$H,7,FALSE)</f>
        <v>BMW 318</v>
      </c>
      <c r="F79" s="87">
        <f>IF(SUMIF('Other Penalties Details'!$A:$A,$A79,'Other Penalties Details'!$B:$B)&gt;0,SUMIF('Other Penalties Details'!$A:$A,$A79,'Other Penalties Details'!$B:$B),"")</f>
      </c>
      <c r="G79" s="87">
        <f>IF(SUMIF('Other Penalties Details'!$A:$A,$A79,'Other Penalties Details'!$C:$C)&gt;0,SUMIF('Other Penalties Details'!$A:$A,$A79,'Other Penalties Details'!$C:$C),"")</f>
      </c>
      <c r="H79" s="87">
        <f>IF(SUMIF('Other Penalties Details'!$A:$A,$A79,'Other Penalties Details'!$D:$D)&gt;0,SUMIF('Other Penalties Details'!$A:$A,$A79,'Other Penalties Details'!$D:$D),"")</f>
      </c>
      <c r="I79" s="87">
        <f>IF(SUMIF('Other Penalties Details'!$A:$A,$A79,'Other Penalties Details'!$E:$E)&gt;0,SUMIF('Other Penalties Details'!$A:$A,$A79,'Other Penalties Details'!$E:$E),"")</f>
      </c>
      <c r="J79" s="87">
        <f>IF(SUMIF('Other Penalties Details'!$A:$A,$A79,'Other Penalties Details'!$F:$F)&gt;0,SUMIF('Other Penalties Details'!$A:$A,$A79,'Other Penalties Details'!$F:$F),"")</f>
      </c>
      <c r="K79" s="86">
        <f t="shared" si="1"/>
      </c>
    </row>
    <row r="80" spans="1:11" s="88" customFormat="1" ht="14.25" customHeight="1">
      <c r="A80" s="235">
        <v>81</v>
      </c>
      <c r="B80" s="234" t="str">
        <f>VLOOKUP($A80,Startlist!$B:$H,2,FALSE)</f>
        <v>2SE</v>
      </c>
      <c r="C80" s="170" t="str">
        <f>VLOOKUP($A80,Startlist!$B:$H,3,FALSE)</f>
        <v>Markus Laurimaa</v>
      </c>
      <c r="D80" s="170" t="str">
        <f>VLOOKUP($A80,Startlist!$B:$H,4,FALSE)</f>
        <v>Joonas Vares</v>
      </c>
      <c r="E80" s="170" t="str">
        <f>VLOOKUP($A80,Startlist!$B:$H,7,FALSE)</f>
        <v>Volkswagen Golf</v>
      </c>
      <c r="F80" s="87">
        <f>IF(SUMIF('Other Penalties Details'!$A:$A,$A80,'Other Penalties Details'!$B:$B)&gt;0,SUMIF('Other Penalties Details'!$A:$A,$A80,'Other Penalties Details'!$B:$B),"")</f>
      </c>
      <c r="G80" s="87">
        <f>IF(SUMIF('Other Penalties Details'!$A:$A,$A80,'Other Penalties Details'!$C:$C)&gt;0,SUMIF('Other Penalties Details'!$A:$A,$A80,'Other Penalties Details'!$C:$C),"")</f>
      </c>
      <c r="H80" s="87">
        <f>IF(SUMIF('Other Penalties Details'!$A:$A,$A80,'Other Penalties Details'!$D:$D)&gt;0,SUMIF('Other Penalties Details'!$A:$A,$A80,'Other Penalties Details'!$D:$D),"")</f>
      </c>
      <c r="I80" s="87">
        <f>IF(SUMIF('Other Penalties Details'!$A:$A,$A80,'Other Penalties Details'!$E:$E)&gt;0,SUMIF('Other Penalties Details'!$A:$A,$A80,'Other Penalties Details'!$E:$E),"")</f>
      </c>
      <c r="J80" s="87">
        <f>IF(SUMIF('Other Penalties Details'!$A:$A,$A80,'Other Penalties Details'!$F:$F)&gt;0,SUMIF('Other Penalties Details'!$A:$A,$A80,'Other Penalties Details'!$F:$F),"")</f>
      </c>
      <c r="K80" s="86">
        <f t="shared" si="1"/>
      </c>
    </row>
    <row r="81" spans="1:11" s="88" customFormat="1" ht="14.25" customHeight="1">
      <c r="A81" s="86">
        <v>82</v>
      </c>
      <c r="B81" s="234" t="str">
        <f>VLOOKUP($A81,Startlist!$B:$H,2,FALSE)</f>
        <v>2VT</v>
      </c>
      <c r="C81" s="170" t="str">
        <f>VLOOKUP($A81,Startlist!$B:$H,3,FALSE)</f>
        <v>Priit Kallas</v>
      </c>
      <c r="D81" s="170" t="str">
        <f>VLOOKUP($A81,Startlist!$B:$H,4,FALSE)</f>
        <v>Andrus Kallas</v>
      </c>
      <c r="E81" s="170" t="str">
        <f>VLOOKUP($A81,Startlist!$B:$H,7,FALSE)</f>
        <v>BMW 318TI</v>
      </c>
      <c r="F81" s="87">
        <f>IF(SUMIF('Other Penalties Details'!$A:$A,$A81,'Other Penalties Details'!$B:$B)&gt;0,SUMIF('Other Penalties Details'!$A:$A,$A81,'Other Penalties Details'!$B:$B),"")</f>
      </c>
      <c r="G81" s="87">
        <f>IF(SUMIF('Other Penalties Details'!$A:$A,$A81,'Other Penalties Details'!$C:$C)&gt;0,SUMIF('Other Penalties Details'!$A:$A,$A81,'Other Penalties Details'!$C:$C),"")</f>
      </c>
      <c r="H81" s="87">
        <f>IF(SUMIF('Other Penalties Details'!$A:$A,$A81,'Other Penalties Details'!$D:$D)&gt;0,SUMIF('Other Penalties Details'!$A:$A,$A81,'Other Penalties Details'!$D:$D),"")</f>
        <v>10</v>
      </c>
      <c r="I81" s="87">
        <f>IF(SUMIF('Other Penalties Details'!$A:$A,$A81,'Other Penalties Details'!$E:$E)&gt;0,SUMIF('Other Penalties Details'!$A:$A,$A81,'Other Penalties Details'!$E:$E),"")</f>
      </c>
      <c r="J81" s="87">
        <f>IF(SUMIF('Other Penalties Details'!$A:$A,$A81,'Other Penalties Details'!$F:$F)&gt;0,SUMIF('Other Penalties Details'!$A:$A,$A81,'Other Penalties Details'!$F:$F),"")</f>
      </c>
      <c r="K81" s="86" t="str">
        <f t="shared" si="1"/>
        <v>0:10</v>
      </c>
    </row>
    <row r="82" spans="1:11" s="88" customFormat="1" ht="14.25" customHeight="1">
      <c r="A82" s="237">
        <v>83</v>
      </c>
      <c r="B82" s="234" t="str">
        <f>VLOOKUP($A82,Startlist!$B:$H,2,FALSE)</f>
        <v>2ST</v>
      </c>
      <c r="C82" s="170" t="str">
        <f>VLOOKUP($A82,Startlist!$B:$H,3,FALSE)</f>
        <v>Kristjan Vidder</v>
      </c>
      <c r="D82" s="170" t="str">
        <f>VLOOKUP($A82,Startlist!$B:$H,4,FALSE)</f>
        <v>Mihkel Reimal</v>
      </c>
      <c r="E82" s="170" t="str">
        <f>VLOOKUP($A82,Startlist!$B:$H,7,FALSE)</f>
        <v>BMW 325</v>
      </c>
      <c r="F82" s="87">
        <f>IF(SUMIF('Other Penalties Details'!$A:$A,$A82,'Other Penalties Details'!$B:$B)&gt;0,SUMIF('Other Penalties Details'!$A:$A,$A82,'Other Penalties Details'!$B:$B),"")</f>
      </c>
      <c r="G82" s="87">
        <f>IF(SUMIF('Other Penalties Details'!$A:$A,$A82,'Other Penalties Details'!$C:$C)&gt;0,SUMIF('Other Penalties Details'!$A:$A,$A82,'Other Penalties Details'!$C:$C),"")</f>
      </c>
      <c r="H82" s="87">
        <f>IF(SUMIF('Other Penalties Details'!$A:$A,$A82,'Other Penalties Details'!$D:$D)&gt;0,SUMIF('Other Penalties Details'!$A:$A,$A82,'Other Penalties Details'!$D:$D),"")</f>
        <v>10</v>
      </c>
      <c r="I82" s="87">
        <f>IF(SUMIF('Other Penalties Details'!$A:$A,$A82,'Other Penalties Details'!$E:$E)&gt;0,SUMIF('Other Penalties Details'!$A:$A,$A82,'Other Penalties Details'!$E:$E),"")</f>
      </c>
      <c r="J82" s="87">
        <f>IF(SUMIF('Other Penalties Details'!$A:$A,$A82,'Other Penalties Details'!$F:$F)&gt;0,SUMIF('Other Penalties Details'!$A:$A,$A82,'Other Penalties Details'!$F:$F),"")</f>
      </c>
      <c r="K82" s="86" t="str">
        <f t="shared" si="1"/>
        <v>0:10</v>
      </c>
    </row>
    <row r="83" spans="1:11" s="88" customFormat="1" ht="14.25" customHeight="1">
      <c r="A83" s="237">
        <v>84</v>
      </c>
      <c r="B83" s="169" t="str">
        <f>VLOOKUP($A83,Startlist!$B:$H,2,FALSE)</f>
        <v>2SE</v>
      </c>
      <c r="C83" s="170" t="str">
        <f>VLOOKUP($A83,Startlist!$B:$H,3,FALSE)</f>
        <v>Merlis Rand</v>
      </c>
      <c r="D83" s="170" t="str">
        <f>VLOOKUP($A83,Startlist!$B:$H,4,FALSE)</f>
        <v>Mihkel Avik</v>
      </c>
      <c r="E83" s="170" t="str">
        <f>VLOOKUP($A83,Startlist!$B:$H,7,FALSE)</f>
        <v>Audi A3</v>
      </c>
      <c r="F83" s="87">
        <f>IF(SUMIF('Other Penalties Details'!$A:$A,$A83,'Other Penalties Details'!$B:$B)&gt;0,SUMIF('Other Penalties Details'!$A:$A,$A83,'Other Penalties Details'!$B:$B),"")</f>
      </c>
      <c r="G83" s="87">
        <f>IF(SUMIF('Other Penalties Details'!$A:$A,$A83,'Other Penalties Details'!$C:$C)&gt;0,SUMIF('Other Penalties Details'!$A:$A,$A83,'Other Penalties Details'!$C:$C),"")</f>
        <v>10</v>
      </c>
      <c r="H83" s="87">
        <f>IF(SUMIF('Other Penalties Details'!$A:$A,$A83,'Other Penalties Details'!$D:$D)&gt;0,SUMIF('Other Penalties Details'!$A:$A,$A83,'Other Penalties Details'!$D:$D),"")</f>
      </c>
      <c r="I83" s="87">
        <f>IF(SUMIF('Other Penalties Details'!$A:$A,$A83,'Other Penalties Details'!$E:$E)&gt;0,SUMIF('Other Penalties Details'!$A:$A,$A83,'Other Penalties Details'!$E:$E),"")</f>
        <v>10</v>
      </c>
      <c r="J83" s="87">
        <f>IF(SUMIF('Other Penalties Details'!$A:$A,$A83,'Other Penalties Details'!$F:$F)&gt;0,SUMIF('Other Penalties Details'!$A:$A,$A83,'Other Penalties Details'!$F:$F),"")</f>
      </c>
      <c r="K83" s="86" t="str">
        <f t="shared" si="1"/>
        <v>0:20</v>
      </c>
    </row>
    <row r="84" spans="1:11" s="88" customFormat="1" ht="14.25" customHeight="1">
      <c r="A84" s="235">
        <v>85</v>
      </c>
      <c r="B84" s="169" t="str">
        <f>VLOOKUP($A84,Startlist!$B:$H,2,FALSE)</f>
        <v>SU</v>
      </c>
      <c r="C84" s="170" t="str">
        <f>VLOOKUP($A84,Startlist!$B:$H,3,FALSE)</f>
        <v>Martin Tanning</v>
      </c>
      <c r="D84" s="170" t="str">
        <f>VLOOKUP($A84,Startlist!$B:$H,4,FALSE)</f>
        <v>Eigo Jaakma</v>
      </c>
      <c r="E84" s="170" t="str">
        <f>VLOOKUP($A84,Startlist!$B:$H,7,FALSE)</f>
        <v>Vaz 2105</v>
      </c>
      <c r="F84" s="87">
        <f>IF(SUMIF('Other Penalties Details'!$A:$A,$A84,'Other Penalties Details'!$B:$B)&gt;0,SUMIF('Other Penalties Details'!$A:$A,$A84,'Other Penalties Details'!$B:$B),"")</f>
      </c>
      <c r="G84" s="87">
        <f>IF(SUMIF('Other Penalties Details'!$A:$A,$A84,'Other Penalties Details'!$C:$C)&gt;0,SUMIF('Other Penalties Details'!$A:$A,$A84,'Other Penalties Details'!$C:$C),"")</f>
      </c>
      <c r="H84" s="87">
        <f>IF(SUMIF('Other Penalties Details'!$A:$A,$A84,'Other Penalties Details'!$D:$D)&gt;0,SUMIF('Other Penalties Details'!$A:$A,$A84,'Other Penalties Details'!$D:$D),"")</f>
        <v>10</v>
      </c>
      <c r="I84" s="87">
        <f>IF(SUMIF('Other Penalties Details'!$A:$A,$A84,'Other Penalties Details'!$E:$E)&gt;0,SUMIF('Other Penalties Details'!$A:$A,$A84,'Other Penalties Details'!$E:$E),"")</f>
      </c>
      <c r="J84" s="87">
        <f>IF(SUMIF('Other Penalties Details'!$A:$A,$A84,'Other Penalties Details'!$F:$F)&gt;0,SUMIF('Other Penalties Details'!$A:$A,$A84,'Other Penalties Details'!$F:$F),"")</f>
      </c>
      <c r="K84" s="86" t="str">
        <f t="shared" si="1"/>
        <v>0:10</v>
      </c>
    </row>
    <row r="85" spans="1:11" s="88" customFormat="1" ht="14.25" customHeight="1">
      <c r="A85" s="86">
        <v>86</v>
      </c>
      <c r="B85" s="234" t="str">
        <f>VLOOKUP($A85,Startlist!$B:$H,2,FALSE)</f>
        <v>2ST</v>
      </c>
      <c r="C85" s="170" t="str">
        <f>VLOOKUP($A85,Startlist!$B:$H,3,FALSE)</f>
        <v>Sulev Pärn</v>
      </c>
      <c r="D85" s="170" t="str">
        <f>VLOOKUP($A85,Startlist!$B:$H,4,FALSE)</f>
        <v>Karl Pärn</v>
      </c>
      <c r="E85" s="170" t="str">
        <f>VLOOKUP($A85,Startlist!$B:$H,7,FALSE)</f>
        <v>BMW 318I</v>
      </c>
      <c r="F85" s="87">
        <f>IF(SUMIF('Other Penalties Details'!$A:$A,$A85,'Other Penalties Details'!$B:$B)&gt;0,SUMIF('Other Penalties Details'!$A:$A,$A85,'Other Penalties Details'!$B:$B),"")</f>
        <v>10</v>
      </c>
      <c r="G85" s="87">
        <f>IF(SUMIF('Other Penalties Details'!$A:$A,$A85,'Other Penalties Details'!$C:$C)&gt;0,SUMIF('Other Penalties Details'!$A:$A,$A85,'Other Penalties Details'!$C:$C),"")</f>
      </c>
      <c r="H85" s="87">
        <f>IF(SUMIF('Other Penalties Details'!$A:$A,$A85,'Other Penalties Details'!$D:$D)&gt;0,SUMIF('Other Penalties Details'!$A:$A,$A85,'Other Penalties Details'!$D:$D),"")</f>
      </c>
      <c r="I85" s="87">
        <f>IF(SUMIF('Other Penalties Details'!$A:$A,$A85,'Other Penalties Details'!$E:$E)&gt;0,SUMIF('Other Penalties Details'!$A:$A,$A85,'Other Penalties Details'!$E:$E),"")</f>
        <v>10</v>
      </c>
      <c r="J85" s="87">
        <f>IF(SUMIF('Other Penalties Details'!$A:$A,$A85,'Other Penalties Details'!$F:$F)&gt;0,SUMIF('Other Penalties Details'!$A:$A,$A85,'Other Penalties Details'!$F:$F),"")</f>
      </c>
      <c r="K85" s="86" t="str">
        <f t="shared" si="1"/>
        <v>0:20</v>
      </c>
    </row>
    <row r="86" spans="1:11" s="88" customFormat="1" ht="14.25" customHeight="1">
      <c r="A86" s="86">
        <v>88</v>
      </c>
      <c r="B86" s="234" t="str">
        <f>VLOOKUP($A86,Startlist!$B:$H,2,FALSE)</f>
        <v>SU</v>
      </c>
      <c r="C86" s="170" t="str">
        <f>VLOOKUP($A86,Startlist!$B:$H,3,FALSE)</f>
        <v>Rauno Rappu</v>
      </c>
      <c r="D86" s="170" t="str">
        <f>VLOOKUP($A86,Startlist!$B:$H,4,FALSE)</f>
        <v>Ago Eller</v>
      </c>
      <c r="E86" s="170" t="str">
        <f>VLOOKUP($A86,Startlist!$B:$H,7,FALSE)</f>
        <v>Vaz 2106</v>
      </c>
      <c r="F86" s="87">
        <f>IF(SUMIF('Other Penalties Details'!$A:$A,$A86,'Other Penalties Details'!$B:$B)&gt;0,SUMIF('Other Penalties Details'!$A:$A,$A86,'Other Penalties Details'!$B:$B),"")</f>
      </c>
      <c r="G86" s="87">
        <f>IF(SUMIF('Other Penalties Details'!$A:$A,$A86,'Other Penalties Details'!$C:$C)&gt;0,SUMIF('Other Penalties Details'!$A:$A,$A86,'Other Penalties Details'!$C:$C),"")</f>
      </c>
      <c r="H86" s="87">
        <f>IF(SUMIF('Other Penalties Details'!$A:$A,$A86,'Other Penalties Details'!$D:$D)&gt;0,SUMIF('Other Penalties Details'!$A:$A,$A86,'Other Penalties Details'!$D:$D),"")</f>
      </c>
      <c r="I86" s="87">
        <f>IF(SUMIF('Other Penalties Details'!$A:$A,$A86,'Other Penalties Details'!$E:$E)&gt;0,SUMIF('Other Penalties Details'!$A:$A,$A86,'Other Penalties Details'!$E:$E),"")</f>
      </c>
      <c r="J86" s="87">
        <f>IF(SUMIF('Other Penalties Details'!$A:$A,$A86,'Other Penalties Details'!$F:$F)&gt;0,SUMIF('Other Penalties Details'!$A:$A,$A86,'Other Penalties Details'!$F:$F),"")</f>
      </c>
      <c r="K86" s="86">
        <f t="shared" si="1"/>
      </c>
    </row>
    <row r="87" spans="1:11" s="88" customFormat="1" ht="14.25" customHeight="1">
      <c r="A87" s="237">
        <v>89</v>
      </c>
      <c r="B87" s="234" t="str">
        <f>VLOOKUP($A87,Startlist!$B:$H,2,FALSE)</f>
        <v>2WN</v>
      </c>
      <c r="C87" s="170" t="str">
        <f>VLOOKUP($A87,Startlist!$B:$H,3,FALSE)</f>
        <v>Mirell Hintser</v>
      </c>
      <c r="D87" s="170" t="str">
        <f>VLOOKUP($A87,Startlist!$B:$H,4,FALSE)</f>
        <v>Alo Hintser</v>
      </c>
      <c r="E87" s="170" t="str">
        <f>VLOOKUP($A87,Startlist!$B:$H,7,FALSE)</f>
        <v>Mitsubishi Colt</v>
      </c>
      <c r="F87" s="87">
        <f>IF(SUMIF('Other Penalties Details'!$A:$A,$A87,'Other Penalties Details'!$B:$B)&gt;0,SUMIF('Other Penalties Details'!$A:$A,$A87,'Other Penalties Details'!$B:$B),"")</f>
      </c>
      <c r="G87" s="87">
        <f>IF(SUMIF('Other Penalties Details'!$A:$A,$A87,'Other Penalties Details'!$C:$C)&gt;0,SUMIF('Other Penalties Details'!$A:$A,$A87,'Other Penalties Details'!$C:$C),"")</f>
      </c>
      <c r="H87" s="87">
        <f>IF(SUMIF('Other Penalties Details'!$A:$A,$A87,'Other Penalties Details'!$D:$D)&gt;0,SUMIF('Other Penalties Details'!$A:$A,$A87,'Other Penalties Details'!$D:$D),"")</f>
      </c>
      <c r="I87" s="87">
        <f>IF(SUMIF('Other Penalties Details'!$A:$A,$A87,'Other Penalties Details'!$E:$E)&gt;0,SUMIF('Other Penalties Details'!$A:$A,$A87,'Other Penalties Details'!$E:$E),"")</f>
      </c>
      <c r="J87" s="87">
        <f>IF(SUMIF('Other Penalties Details'!$A:$A,$A87,'Other Penalties Details'!$F:$F)&gt;0,SUMIF('Other Penalties Details'!$A:$A,$A87,'Other Penalties Details'!$F:$F),"")</f>
      </c>
      <c r="K87" s="86">
        <f t="shared" si="1"/>
      </c>
    </row>
    <row r="88" spans="1:11" s="88" customFormat="1" ht="14.25" customHeight="1">
      <c r="A88" s="237">
        <v>90</v>
      </c>
      <c r="B88" s="169" t="str">
        <f>VLOOKUP($A88,Startlist!$B:$H,2,FALSE)</f>
        <v>2VT</v>
      </c>
      <c r="C88" s="170" t="str">
        <f>VLOOKUP($A88,Startlist!$B:$H,3,FALSE)</f>
        <v>Tanel Madiste</v>
      </c>
      <c r="D88" s="170" t="str">
        <f>VLOOKUP($A88,Startlist!$B:$H,4,FALSE)</f>
        <v>Joonas Kaup</v>
      </c>
      <c r="E88" s="170" t="str">
        <f>VLOOKUP($A88,Startlist!$B:$H,7,FALSE)</f>
        <v>BMW 318TI</v>
      </c>
      <c r="F88" s="87">
        <f>IF(SUMIF('Other Penalties Details'!$A:$A,$A88,'Other Penalties Details'!$B:$B)&gt;0,SUMIF('Other Penalties Details'!$A:$A,$A88,'Other Penalties Details'!$B:$B),"")</f>
        <v>60</v>
      </c>
      <c r="G88" s="87">
        <f>IF(SUMIF('Other Penalties Details'!$A:$A,$A88,'Other Penalties Details'!$C:$C)&gt;0,SUMIF('Other Penalties Details'!$A:$A,$A88,'Other Penalties Details'!$C:$C),"")</f>
      </c>
      <c r="H88" s="87">
        <f>IF(SUMIF('Other Penalties Details'!$A:$A,$A88,'Other Penalties Details'!$D:$D)&gt;0,SUMIF('Other Penalties Details'!$A:$A,$A88,'Other Penalties Details'!$D:$D),"")</f>
      </c>
      <c r="I88" s="87">
        <f>IF(SUMIF('Other Penalties Details'!$A:$A,$A88,'Other Penalties Details'!$E:$E)&gt;0,SUMIF('Other Penalties Details'!$A:$A,$A88,'Other Penalties Details'!$E:$E),"")</f>
      </c>
      <c r="J88" s="87">
        <f>IF(SUMIF('Other Penalties Details'!$A:$A,$A88,'Other Penalties Details'!$F:$F)&gt;0,SUMIF('Other Penalties Details'!$A:$A,$A88,'Other Penalties Details'!$F:$F),"")</f>
      </c>
      <c r="K88" s="86" t="str">
        <f t="shared" si="1"/>
        <v>1:00</v>
      </c>
    </row>
    <row r="89" spans="1:11" s="88" customFormat="1" ht="14.25" customHeight="1">
      <c r="A89" s="86">
        <v>91</v>
      </c>
      <c r="B89" s="169" t="str">
        <f>VLOOKUP($A89,Startlist!$B:$H,2,FALSE)</f>
        <v>2SE</v>
      </c>
      <c r="C89" s="170" t="str">
        <f>VLOOKUP($A89,Startlist!$B:$H,3,FALSE)</f>
        <v>Eero Sillandi</v>
      </c>
      <c r="D89" s="170" t="str">
        <f>VLOOKUP($A89,Startlist!$B:$H,4,FALSE)</f>
        <v>Erko Sillandi</v>
      </c>
      <c r="E89" s="170" t="str">
        <f>VLOOKUP($A89,Startlist!$B:$H,7,FALSE)</f>
        <v>Honda Civic Type-R</v>
      </c>
      <c r="F89" s="87">
        <f>IF(SUMIF('Other Penalties Details'!$A:$A,$A89,'Other Penalties Details'!$B:$B)&gt;0,SUMIF('Other Penalties Details'!$A:$A,$A89,'Other Penalties Details'!$B:$B),"")</f>
      </c>
      <c r="G89" s="87">
        <f>IF(SUMIF('Other Penalties Details'!$A:$A,$A89,'Other Penalties Details'!$C:$C)&gt;0,SUMIF('Other Penalties Details'!$A:$A,$A89,'Other Penalties Details'!$C:$C),"")</f>
      </c>
      <c r="H89" s="87">
        <f>IF(SUMIF('Other Penalties Details'!$A:$A,$A89,'Other Penalties Details'!$D:$D)&gt;0,SUMIF('Other Penalties Details'!$A:$A,$A89,'Other Penalties Details'!$D:$D),"")</f>
      </c>
      <c r="I89" s="87">
        <f>IF(SUMIF('Other Penalties Details'!$A:$A,$A89,'Other Penalties Details'!$E:$E)&gt;0,SUMIF('Other Penalties Details'!$A:$A,$A89,'Other Penalties Details'!$E:$E),"")</f>
      </c>
      <c r="J89" s="87">
        <f>IF(SUMIF('Other Penalties Details'!$A:$A,$A89,'Other Penalties Details'!$F:$F)&gt;0,SUMIF('Other Penalties Details'!$A:$A,$A89,'Other Penalties Details'!$F:$F),"")</f>
      </c>
      <c r="K89" s="86">
        <f t="shared" si="1"/>
      </c>
    </row>
    <row r="90" spans="1:11" s="88" customFormat="1" ht="14.25" customHeight="1">
      <c r="A90" s="86">
        <v>93</v>
      </c>
      <c r="B90" s="169" t="str">
        <f>VLOOKUP($A90,Startlist!$B:$H,2,FALSE)</f>
        <v>SU</v>
      </c>
      <c r="C90" s="170" t="str">
        <f>VLOOKUP($A90,Startlist!$B:$H,3,FALSE)</f>
        <v>Mikk Saaron</v>
      </c>
      <c r="D90" s="170" t="str">
        <f>VLOOKUP($A90,Startlist!$B:$H,4,FALSE)</f>
        <v>Mait Saaron</v>
      </c>
      <c r="E90" s="170" t="str">
        <f>VLOOKUP($A90,Startlist!$B:$H,7,FALSE)</f>
        <v>Lada 2107</v>
      </c>
      <c r="F90" s="87">
        <f>IF(SUMIF('Other Penalties Details'!$A:$A,$A90,'Other Penalties Details'!$B:$B)&gt;0,SUMIF('Other Penalties Details'!$A:$A,$A90,'Other Penalties Details'!$B:$B),"")</f>
      </c>
      <c r="G90" s="87">
        <f>IF(SUMIF('Other Penalties Details'!$A:$A,$A90,'Other Penalties Details'!$C:$C)&gt;0,SUMIF('Other Penalties Details'!$A:$A,$A90,'Other Penalties Details'!$C:$C),"")</f>
      </c>
      <c r="H90" s="87">
        <f>IF(SUMIF('Other Penalties Details'!$A:$A,$A90,'Other Penalties Details'!$D:$D)&gt;0,SUMIF('Other Penalties Details'!$A:$A,$A90,'Other Penalties Details'!$D:$D),"")</f>
      </c>
      <c r="I90" s="87">
        <f>IF(SUMIF('Other Penalties Details'!$A:$A,$A90,'Other Penalties Details'!$E:$E)&gt;0,SUMIF('Other Penalties Details'!$A:$A,$A90,'Other Penalties Details'!$E:$E),"")</f>
      </c>
      <c r="J90" s="87">
        <f>IF(SUMIF('Other Penalties Details'!$A:$A,$A90,'Other Penalties Details'!$F:$F)&gt;0,SUMIF('Other Penalties Details'!$A:$A,$A90,'Other Penalties Details'!$F:$F),"")</f>
      </c>
      <c r="K90" s="86">
        <f t="shared" si="1"/>
      </c>
    </row>
    <row r="91" spans="1:12" ht="14.25" customHeight="1">
      <c r="A91" s="86">
        <v>94</v>
      </c>
      <c r="B91" s="169" t="str">
        <f>VLOOKUP($A91,Startlist!$B:$H,2,FALSE)</f>
        <v>2SE</v>
      </c>
      <c r="C91" s="170" t="str">
        <f>VLOOKUP($A91,Startlist!$B:$H,3,FALSE)</f>
        <v>Martin Ratnik</v>
      </c>
      <c r="D91" s="170" t="str">
        <f>VLOOKUP($A91,Startlist!$B:$H,4,FALSE)</f>
        <v>Kätlin Lumi</v>
      </c>
      <c r="E91" s="170" t="str">
        <f>VLOOKUP($A91,Startlist!$B:$H,7,FALSE)</f>
        <v>Renault Clio</v>
      </c>
      <c r="F91" s="87">
        <f>IF(SUMIF('Other Penalties Details'!$A:$A,$A91,'Other Penalties Details'!$B:$B)&gt;0,SUMIF('Other Penalties Details'!$A:$A,$A91,'Other Penalties Details'!$B:$B),"")</f>
      </c>
      <c r="G91" s="87">
        <f>IF(SUMIF('Other Penalties Details'!$A:$A,$A91,'Other Penalties Details'!$C:$C)&gt;0,SUMIF('Other Penalties Details'!$A:$A,$A91,'Other Penalties Details'!$C:$C),"")</f>
      </c>
      <c r="H91" s="87">
        <f>IF(SUMIF('Other Penalties Details'!$A:$A,$A91,'Other Penalties Details'!$D:$D)&gt;0,SUMIF('Other Penalties Details'!$A:$A,$A91,'Other Penalties Details'!$D:$D),"")</f>
      </c>
      <c r="I91" s="87">
        <f>IF(SUMIF('Other Penalties Details'!$A:$A,$A91,'Other Penalties Details'!$E:$E)&gt;0,SUMIF('Other Penalties Details'!$A:$A,$A91,'Other Penalties Details'!$E:$E),"")</f>
        <v>10</v>
      </c>
      <c r="J91" s="87">
        <f>IF(SUMIF('Other Penalties Details'!$A:$A,$A91,'Other Penalties Details'!$F:$F)&gt;0,SUMIF('Other Penalties Details'!$A:$A,$A91,'Other Penalties Details'!$F:$F),"")</f>
      </c>
      <c r="K91" s="86" t="str">
        <f t="shared" si="1"/>
        <v>0:10</v>
      </c>
      <c r="L91" s="88"/>
    </row>
    <row r="92" spans="1:12" ht="14.25" customHeight="1">
      <c r="A92" s="235">
        <v>95</v>
      </c>
      <c r="B92" s="169" t="str">
        <f>VLOOKUP($A92,Startlist!$B:$H,2,FALSE)</f>
        <v>2ST</v>
      </c>
      <c r="C92" s="170" t="str">
        <f>VLOOKUP($A92,Startlist!$B:$H,3,FALSE)</f>
        <v>Jarmo Lige</v>
      </c>
      <c r="D92" s="170" t="str">
        <f>VLOOKUP($A92,Startlist!$B:$H,4,FALSE)</f>
        <v>Sten Kuusik</v>
      </c>
      <c r="E92" s="170" t="str">
        <f>VLOOKUP($A92,Startlist!$B:$H,7,FALSE)</f>
        <v>BMW Compact</v>
      </c>
      <c r="F92" s="87">
        <f>IF(SUMIF('Other Penalties Details'!$A:$A,$A92,'Other Penalties Details'!$B:$B)&gt;0,SUMIF('Other Penalties Details'!$A:$A,$A92,'Other Penalties Details'!$B:$B),"")</f>
      </c>
      <c r="G92" s="87">
        <f>IF(SUMIF('Other Penalties Details'!$A:$A,$A92,'Other Penalties Details'!$C:$C)&gt;0,SUMIF('Other Penalties Details'!$A:$A,$A92,'Other Penalties Details'!$C:$C),"")</f>
      </c>
      <c r="H92" s="87">
        <f>IF(SUMIF('Other Penalties Details'!$A:$A,$A92,'Other Penalties Details'!$D:$D)&gt;0,SUMIF('Other Penalties Details'!$A:$A,$A92,'Other Penalties Details'!$D:$D),"")</f>
      </c>
      <c r="I92" s="87">
        <f>IF(SUMIF('Other Penalties Details'!$A:$A,$A92,'Other Penalties Details'!$E:$E)&gt;0,SUMIF('Other Penalties Details'!$A:$A,$A92,'Other Penalties Details'!$E:$E),"")</f>
        <v>10</v>
      </c>
      <c r="J92" s="87">
        <f>IF(SUMIF('Other Penalties Details'!$A:$A,$A92,'Other Penalties Details'!$F:$F)&gt;0,SUMIF('Other Penalties Details'!$A:$A,$A92,'Other Penalties Details'!$F:$F),"")</f>
      </c>
      <c r="K92" s="86" t="str">
        <f t="shared" si="1"/>
        <v>0:10</v>
      </c>
      <c r="L92" s="88"/>
    </row>
    <row r="93" spans="1:12" ht="14.25" customHeight="1">
      <c r="A93" s="235">
        <v>96</v>
      </c>
      <c r="B93" s="234" t="str">
        <f>VLOOKUP($A93,Startlist!$B:$H,2,FALSE)</f>
        <v>2ST</v>
      </c>
      <c r="C93" s="170" t="str">
        <f>VLOOKUP($A93,Startlist!$B:$H,3,FALSE)</f>
        <v>Marco Metsmaa</v>
      </c>
      <c r="D93" s="170" t="str">
        <f>VLOOKUP($A93,Startlist!$B:$H,4,FALSE)</f>
        <v>Glen Voojärv</v>
      </c>
      <c r="E93" s="170" t="str">
        <f>VLOOKUP($A93,Startlist!$B:$H,7,FALSE)</f>
        <v>BMW 318</v>
      </c>
      <c r="F93" s="87">
        <f>IF(SUMIF('Other Penalties Details'!$A:$A,$A93,'Other Penalties Details'!$B:$B)&gt;0,SUMIF('Other Penalties Details'!$A:$A,$A93,'Other Penalties Details'!$B:$B),"")</f>
      </c>
      <c r="G93" s="87">
        <f>IF(SUMIF('Other Penalties Details'!$A:$A,$A93,'Other Penalties Details'!$C:$C)&gt;0,SUMIF('Other Penalties Details'!$A:$A,$A93,'Other Penalties Details'!$C:$C),"")</f>
        <v>20</v>
      </c>
      <c r="H93" s="87">
        <f>IF(SUMIF('Other Penalties Details'!$A:$A,$A93,'Other Penalties Details'!$D:$D)&gt;0,SUMIF('Other Penalties Details'!$A:$A,$A93,'Other Penalties Details'!$D:$D),"")</f>
        <v>60</v>
      </c>
      <c r="I93" s="87">
        <f>IF(SUMIF('Other Penalties Details'!$A:$A,$A93,'Other Penalties Details'!$E:$E)&gt;0,SUMIF('Other Penalties Details'!$A:$A,$A93,'Other Penalties Details'!$E:$E),"")</f>
      </c>
      <c r="J93" s="87">
        <f>IF(SUMIF('Other Penalties Details'!$A:$A,$A93,'Other Penalties Details'!$F:$F)&gt;0,SUMIF('Other Penalties Details'!$A:$A,$A93,'Other Penalties Details'!$F:$F),"")</f>
      </c>
      <c r="K93" s="86" t="str">
        <f t="shared" si="1"/>
        <v>1:20</v>
      </c>
      <c r="L93" s="88"/>
    </row>
    <row r="94" spans="1:12" ht="14.25" customHeight="1">
      <c r="A94" s="86">
        <v>97</v>
      </c>
      <c r="B94" s="234" t="str">
        <f>VLOOKUP($A94,Startlist!$B:$H,2,FALSE)</f>
        <v>2SE</v>
      </c>
      <c r="C94" s="170" t="str">
        <f>VLOOKUP($A94,Startlist!$B:$H,3,FALSE)</f>
        <v>Ranet Rees</v>
      </c>
      <c r="D94" s="170" t="str">
        <f>VLOOKUP($A94,Startlist!$B:$H,4,FALSE)</f>
        <v>Janis Kajo</v>
      </c>
      <c r="E94" s="170" t="str">
        <f>VLOOKUP($A94,Startlist!$B:$H,7,FALSE)</f>
        <v>Seat Ibiza</v>
      </c>
      <c r="F94" s="87">
        <f>IF(SUMIF('Other Penalties Details'!$A:$A,$A94,'Other Penalties Details'!$B:$B)&gt;0,SUMIF('Other Penalties Details'!$A:$A,$A94,'Other Penalties Details'!$B:$B),"")</f>
      </c>
      <c r="G94" s="87">
        <f>IF(SUMIF('Other Penalties Details'!$A:$A,$A94,'Other Penalties Details'!$C:$C)&gt;0,SUMIF('Other Penalties Details'!$A:$A,$A94,'Other Penalties Details'!$C:$C),"")</f>
      </c>
      <c r="H94" s="87">
        <f>IF(SUMIF('Other Penalties Details'!$A:$A,$A94,'Other Penalties Details'!$D:$D)&gt;0,SUMIF('Other Penalties Details'!$A:$A,$A94,'Other Penalties Details'!$D:$D),"")</f>
      </c>
      <c r="I94" s="87">
        <f>IF(SUMIF('Other Penalties Details'!$A:$A,$A94,'Other Penalties Details'!$E:$E)&gt;0,SUMIF('Other Penalties Details'!$A:$A,$A94,'Other Penalties Details'!$E:$E),"")</f>
      </c>
      <c r="J94" s="87">
        <f>IF(SUMIF('Other Penalties Details'!$A:$A,$A94,'Other Penalties Details'!$F:$F)&gt;0,SUMIF('Other Penalties Details'!$A:$A,$A94,'Other Penalties Details'!$F:$F),"")</f>
      </c>
      <c r="K94" s="86">
        <f t="shared" si="1"/>
      </c>
      <c r="L94" s="88"/>
    </row>
    <row r="95" spans="1:12" ht="14.25" customHeight="1">
      <c r="A95" s="86">
        <v>98</v>
      </c>
      <c r="B95" s="234" t="str">
        <f>VLOOKUP($A95,Startlist!$B:$H,2,FALSE)</f>
        <v>2VT</v>
      </c>
      <c r="C95" s="170" t="str">
        <f>VLOOKUP($A95,Startlist!$B:$H,3,FALSE)</f>
        <v>Chris Männik</v>
      </c>
      <c r="D95" s="170" t="str">
        <f>VLOOKUP($A95,Startlist!$B:$H,4,FALSE)</f>
        <v>Mikk Nurga</v>
      </c>
      <c r="E95" s="170" t="str">
        <f>VLOOKUP($A95,Startlist!$B:$H,7,FALSE)</f>
        <v>BMW 318</v>
      </c>
      <c r="F95" s="87">
        <f>IF(SUMIF('Other Penalties Details'!$A:$A,$A95,'Other Penalties Details'!$B:$B)&gt;0,SUMIF('Other Penalties Details'!$A:$A,$A95,'Other Penalties Details'!$B:$B),"")</f>
      </c>
      <c r="G95" s="87">
        <f>IF(SUMIF('Other Penalties Details'!$A:$A,$A95,'Other Penalties Details'!$C:$C)&gt;0,SUMIF('Other Penalties Details'!$A:$A,$A95,'Other Penalties Details'!$C:$C),"")</f>
      </c>
      <c r="H95" s="87">
        <f>IF(SUMIF('Other Penalties Details'!$A:$A,$A95,'Other Penalties Details'!$D:$D)&gt;0,SUMIF('Other Penalties Details'!$A:$A,$A95,'Other Penalties Details'!$D:$D),"")</f>
      </c>
      <c r="I95" s="87">
        <f>IF(SUMIF('Other Penalties Details'!$A:$A,$A95,'Other Penalties Details'!$E:$E)&gt;0,SUMIF('Other Penalties Details'!$A:$A,$A95,'Other Penalties Details'!$E:$E),"")</f>
      </c>
      <c r="J95" s="87">
        <f>IF(SUMIF('Other Penalties Details'!$A:$A,$A95,'Other Penalties Details'!$F:$F)&gt;0,SUMIF('Other Penalties Details'!$A:$A,$A95,'Other Penalties Details'!$F:$F),"")</f>
      </c>
      <c r="K95" s="86">
        <f t="shared" si="1"/>
      </c>
      <c r="L95" s="88"/>
    </row>
    <row r="96" spans="1:12" ht="14.25" customHeight="1">
      <c r="A96" s="237">
        <v>99</v>
      </c>
      <c r="B96" s="234" t="str">
        <f>VLOOKUP($A96,Startlist!$B:$H,2,FALSE)</f>
        <v>2SE</v>
      </c>
      <c r="C96" s="170" t="str">
        <f>VLOOKUP($A96,Startlist!$B:$H,3,FALSE)</f>
        <v>Romet Liiv</v>
      </c>
      <c r="D96" s="170" t="str">
        <f>VLOOKUP($A96,Startlist!$B:$H,4,FALSE)</f>
        <v>Sander Liiv</v>
      </c>
      <c r="E96" s="170" t="str">
        <f>VLOOKUP($A96,Startlist!$B:$H,7,FALSE)</f>
        <v>Honda Civic Type-R</v>
      </c>
      <c r="F96" s="87">
        <f>IF(SUMIF('Other Penalties Details'!$A:$A,$A96,'Other Penalties Details'!$B:$B)&gt;0,SUMIF('Other Penalties Details'!$A:$A,$A96,'Other Penalties Details'!$B:$B),"")</f>
      </c>
      <c r="G96" s="87">
        <f>IF(SUMIF('Other Penalties Details'!$A:$A,$A96,'Other Penalties Details'!$C:$C)&gt;0,SUMIF('Other Penalties Details'!$A:$A,$A96,'Other Penalties Details'!$C:$C),"")</f>
      </c>
      <c r="H96" s="87">
        <f>IF(SUMIF('Other Penalties Details'!$A:$A,$A96,'Other Penalties Details'!$D:$D)&gt;0,SUMIF('Other Penalties Details'!$A:$A,$A96,'Other Penalties Details'!$D:$D),"")</f>
      </c>
      <c r="I96" s="87">
        <f>IF(SUMIF('Other Penalties Details'!$A:$A,$A96,'Other Penalties Details'!$E:$E)&gt;0,SUMIF('Other Penalties Details'!$A:$A,$A96,'Other Penalties Details'!$E:$E),"")</f>
      </c>
      <c r="J96" s="87">
        <f>IF(SUMIF('Other Penalties Details'!$A:$A,$A96,'Other Penalties Details'!$F:$F)&gt;0,SUMIF('Other Penalties Details'!$A:$A,$A96,'Other Penalties Details'!$F:$F),"")</f>
      </c>
      <c r="K96" s="86">
        <f t="shared" si="1"/>
      </c>
      <c r="L96" s="88"/>
    </row>
    <row r="97" spans="1:12" ht="14.25" customHeight="1">
      <c r="A97" s="86">
        <v>100</v>
      </c>
      <c r="B97" s="234" t="str">
        <f>VLOOKUP($A97,Startlist!$B:$H,2,FALSE)</f>
        <v>2VT</v>
      </c>
      <c r="C97" s="170" t="str">
        <f>VLOOKUP($A97,Startlist!$B:$H,3,FALSE)</f>
        <v>Martin Ploom</v>
      </c>
      <c r="D97" s="170" t="str">
        <f>VLOOKUP($A97,Startlist!$B:$H,4,FALSE)</f>
        <v>Karl-Aksel Junker</v>
      </c>
      <c r="E97" s="170" t="str">
        <f>VLOOKUP($A97,Startlist!$B:$H,7,FALSE)</f>
        <v>BMW 318TI</v>
      </c>
      <c r="F97" s="87">
        <f>IF(SUMIF('Other Penalties Details'!$A:$A,$A97,'Other Penalties Details'!$B:$B)&gt;0,SUMIF('Other Penalties Details'!$A:$A,$A97,'Other Penalties Details'!$B:$B),"")</f>
      </c>
      <c r="G97" s="87">
        <f>IF(SUMIF('Other Penalties Details'!$A:$A,$A97,'Other Penalties Details'!$C:$C)&gt;0,SUMIF('Other Penalties Details'!$A:$A,$A97,'Other Penalties Details'!$C:$C),"")</f>
      </c>
      <c r="H97" s="87">
        <f>IF(SUMIF('Other Penalties Details'!$A:$A,$A97,'Other Penalties Details'!$D:$D)&gt;0,SUMIF('Other Penalties Details'!$A:$A,$A97,'Other Penalties Details'!$D:$D),"")</f>
        <v>60</v>
      </c>
      <c r="I97" s="87">
        <f>IF(SUMIF('Other Penalties Details'!$A:$A,$A97,'Other Penalties Details'!$E:$E)&gt;0,SUMIF('Other Penalties Details'!$A:$A,$A97,'Other Penalties Details'!$E:$E),"")</f>
      </c>
      <c r="J97" s="87">
        <f>IF(SUMIF('Other Penalties Details'!$A:$A,$A97,'Other Penalties Details'!$F:$F)&gt;0,SUMIF('Other Penalties Details'!$A:$A,$A97,'Other Penalties Details'!$F:$F),"")</f>
      </c>
      <c r="K97" s="86" t="str">
        <f t="shared" si="1"/>
        <v>1:00</v>
      </c>
      <c r="L97" s="88"/>
    </row>
    <row r="98" spans="1:12" ht="14.25" customHeight="1">
      <c r="A98" s="86">
        <v>101</v>
      </c>
      <c r="B98" s="234" t="str">
        <f>VLOOKUP($A98,Startlist!$B:$H,2,FALSE)</f>
        <v>2VT</v>
      </c>
      <c r="C98" s="170" t="str">
        <f>VLOOKUP($A98,Startlist!$B:$H,3,FALSE)</f>
        <v>Hardi Link</v>
      </c>
      <c r="D98" s="170" t="str">
        <f>VLOOKUP($A98,Startlist!$B:$H,4,FALSE)</f>
        <v>Morten Raamat</v>
      </c>
      <c r="E98" s="170" t="str">
        <f>VLOOKUP($A98,Startlist!$B:$H,7,FALSE)</f>
        <v>BMW 318 IS</v>
      </c>
      <c r="F98" s="87">
        <f>IF(SUMIF('Other Penalties Details'!$A:$A,$A98,'Other Penalties Details'!$B:$B)&gt;0,SUMIF('Other Penalties Details'!$A:$A,$A98,'Other Penalties Details'!$B:$B),"")</f>
      </c>
      <c r="G98" s="87">
        <f>IF(SUMIF('Other Penalties Details'!$A:$A,$A98,'Other Penalties Details'!$C:$C)&gt;0,SUMIF('Other Penalties Details'!$A:$A,$A98,'Other Penalties Details'!$C:$C),"")</f>
        <v>10</v>
      </c>
      <c r="H98" s="87">
        <f>IF(SUMIF('Other Penalties Details'!$A:$A,$A98,'Other Penalties Details'!$D:$D)&gt;0,SUMIF('Other Penalties Details'!$A:$A,$A98,'Other Penalties Details'!$D:$D),"")</f>
      </c>
      <c r="I98" s="87">
        <f>IF(SUMIF('Other Penalties Details'!$A:$A,$A98,'Other Penalties Details'!$E:$E)&gt;0,SUMIF('Other Penalties Details'!$A:$A,$A98,'Other Penalties Details'!$E:$E),"")</f>
      </c>
      <c r="J98" s="87">
        <f>IF(SUMIF('Other Penalties Details'!$A:$A,$A98,'Other Penalties Details'!$F:$F)&gt;0,SUMIF('Other Penalties Details'!$A:$A,$A98,'Other Penalties Details'!$F:$F),"")</f>
      </c>
      <c r="K98" s="86" t="str">
        <f t="shared" si="1"/>
        <v>0:10</v>
      </c>
      <c r="L98" s="88"/>
    </row>
    <row r="99" spans="1:12" ht="14.25" customHeight="1">
      <c r="A99" s="235">
        <v>102</v>
      </c>
      <c r="B99" s="234" t="str">
        <f>VLOOKUP($A99,Startlist!$B:$H,2,FALSE)</f>
        <v>SU</v>
      </c>
      <c r="C99" s="170" t="str">
        <f>VLOOKUP($A99,Startlist!$B:$H,3,FALSE)</f>
        <v>Reigo Raadik</v>
      </c>
      <c r="D99" s="170" t="str">
        <f>VLOOKUP($A99,Startlist!$B:$H,4,FALSE)</f>
        <v>Reigo Rannak</v>
      </c>
      <c r="E99" s="170" t="str">
        <f>VLOOKUP($A99,Startlist!$B:$H,7,FALSE)</f>
        <v>Lada 2107</v>
      </c>
      <c r="F99" s="87">
        <f>IF(SUMIF('Other Penalties Details'!$A:$A,$A99,'Other Penalties Details'!$B:$B)&gt;0,SUMIF('Other Penalties Details'!$A:$A,$A99,'Other Penalties Details'!$B:$B),"")</f>
      </c>
      <c r="G99" s="87">
        <f>IF(SUMIF('Other Penalties Details'!$A:$A,$A99,'Other Penalties Details'!$C:$C)&gt;0,SUMIF('Other Penalties Details'!$A:$A,$A99,'Other Penalties Details'!$C:$C),"")</f>
      </c>
      <c r="H99" s="87">
        <f>IF(SUMIF('Other Penalties Details'!$A:$A,$A99,'Other Penalties Details'!$D:$D)&gt;0,SUMIF('Other Penalties Details'!$A:$A,$A99,'Other Penalties Details'!$D:$D),"")</f>
        <v>10</v>
      </c>
      <c r="I99" s="87">
        <f>IF(SUMIF('Other Penalties Details'!$A:$A,$A99,'Other Penalties Details'!$E:$E)&gt;0,SUMIF('Other Penalties Details'!$A:$A,$A99,'Other Penalties Details'!$E:$E),"")</f>
      </c>
      <c r="J99" s="87">
        <f>IF(SUMIF('Other Penalties Details'!$A:$A,$A99,'Other Penalties Details'!$F:$F)&gt;0,SUMIF('Other Penalties Details'!$A:$A,$A99,'Other Penalties Details'!$F:$F),"")</f>
      </c>
      <c r="K99" s="86" t="str">
        <f t="shared" si="1"/>
        <v>0:10</v>
      </c>
      <c r="L99" s="88"/>
    </row>
    <row r="100" spans="1:12" ht="14.25" customHeight="1">
      <c r="A100" s="86">
        <v>103</v>
      </c>
      <c r="B100" s="234" t="str">
        <f>VLOOKUP($A100,Startlist!$B:$H,2,FALSE)</f>
        <v>2WN</v>
      </c>
      <c r="C100" s="170" t="str">
        <f>VLOOKUP($A100,Startlist!$B:$H,3,FALSE)</f>
        <v>Kärolis Kungla</v>
      </c>
      <c r="D100" s="170" t="str">
        <f>VLOOKUP($A100,Startlist!$B:$H,4,FALSE)</f>
        <v>Kristjan Tahvinov</v>
      </c>
      <c r="E100" s="170" t="str">
        <f>VLOOKUP($A100,Startlist!$B:$H,7,FALSE)</f>
        <v>Volkswagen Golf</v>
      </c>
      <c r="F100" s="87">
        <f>IF(SUMIF('Other Penalties Details'!$A:$A,$A100,'Other Penalties Details'!$B:$B)&gt;0,SUMIF('Other Penalties Details'!$A:$A,$A100,'Other Penalties Details'!$B:$B),"")</f>
      </c>
      <c r="G100" s="87">
        <f>IF(SUMIF('Other Penalties Details'!$A:$A,$A100,'Other Penalties Details'!$C:$C)&gt;0,SUMIF('Other Penalties Details'!$A:$A,$A100,'Other Penalties Details'!$C:$C),"")</f>
        <v>10</v>
      </c>
      <c r="H100" s="87">
        <f>IF(SUMIF('Other Penalties Details'!$A:$A,$A100,'Other Penalties Details'!$D:$D)&gt;0,SUMIF('Other Penalties Details'!$A:$A,$A100,'Other Penalties Details'!$D:$D),"")</f>
        <v>10</v>
      </c>
      <c r="I100" s="87">
        <f>IF(SUMIF('Other Penalties Details'!$A:$A,$A100,'Other Penalties Details'!$E:$E)&gt;0,SUMIF('Other Penalties Details'!$A:$A,$A100,'Other Penalties Details'!$E:$E),"")</f>
      </c>
      <c r="J100" s="87">
        <f>IF(SUMIF('Other Penalties Details'!$A:$A,$A100,'Other Penalties Details'!$F:$F)&gt;0,SUMIF('Other Penalties Details'!$A:$A,$A100,'Other Penalties Details'!$F:$F),"")</f>
      </c>
      <c r="K100" s="86" t="str">
        <f t="shared" si="1"/>
        <v>0:20</v>
      </c>
      <c r="L100" s="88"/>
    </row>
    <row r="101" spans="1:12" ht="14.25" customHeight="1">
      <c r="A101" s="236">
        <v>104</v>
      </c>
      <c r="B101" s="169" t="str">
        <f>VLOOKUP($A101,Startlist!$B:$H,2,FALSE)</f>
        <v>2VE</v>
      </c>
      <c r="C101" s="170" t="str">
        <f>VLOOKUP($A101,Startlist!$B:$H,3,FALSE)</f>
        <v>Raido Värik</v>
      </c>
      <c r="D101" s="170" t="str">
        <f>VLOOKUP($A101,Startlist!$B:$H,4,FALSE)</f>
        <v>Margus Havik</v>
      </c>
      <c r="E101" s="170" t="str">
        <f>VLOOKUP($A101,Startlist!$B:$H,7,FALSE)</f>
        <v>Toyota Yaris</v>
      </c>
      <c r="F101" s="87">
        <f>IF(SUMIF('Other Penalties Details'!$A:$A,$A101,'Other Penalties Details'!$B:$B)&gt;0,SUMIF('Other Penalties Details'!$A:$A,$A101,'Other Penalties Details'!$B:$B),"")</f>
      </c>
      <c r="G101" s="87">
        <f>IF(SUMIF('Other Penalties Details'!$A:$A,$A101,'Other Penalties Details'!$C:$C)&gt;0,SUMIF('Other Penalties Details'!$A:$A,$A101,'Other Penalties Details'!$C:$C),"")</f>
      </c>
      <c r="H101" s="87">
        <f>IF(SUMIF('Other Penalties Details'!$A:$A,$A101,'Other Penalties Details'!$D:$D)&gt;0,SUMIF('Other Penalties Details'!$A:$A,$A101,'Other Penalties Details'!$D:$D),"")</f>
      </c>
      <c r="I101" s="87">
        <f>IF(SUMIF('Other Penalties Details'!$A:$A,$A101,'Other Penalties Details'!$E:$E)&gt;0,SUMIF('Other Penalties Details'!$A:$A,$A101,'Other Penalties Details'!$E:$E),"")</f>
      </c>
      <c r="J101" s="87">
        <f>IF(SUMIF('Other Penalties Details'!$A:$A,$A101,'Other Penalties Details'!$F:$F)&gt;0,SUMIF('Other Penalties Details'!$A:$A,$A101,'Other Penalties Details'!$F:$F),"")</f>
      </c>
      <c r="K101" s="86">
        <f t="shared" si="1"/>
      </c>
      <c r="L101" s="88"/>
    </row>
    <row r="102" spans="1:12" ht="14.25" customHeight="1">
      <c r="A102" s="235">
        <v>105</v>
      </c>
      <c r="B102" s="234" t="str">
        <f>VLOOKUP($A102,Startlist!$B:$H,2,FALSE)</f>
        <v>2ST</v>
      </c>
      <c r="C102" s="170" t="str">
        <f>VLOOKUP($A102,Startlist!$B:$H,3,FALSE)</f>
        <v>Kaupo Suvisild</v>
      </c>
      <c r="D102" s="170" t="str">
        <f>VLOOKUP($A102,Startlist!$B:$H,4,FALSE)</f>
        <v>Kermo Suvisild</v>
      </c>
      <c r="E102" s="170" t="str">
        <f>VLOOKUP($A102,Startlist!$B:$H,7,FALSE)</f>
        <v>BMW 320I</v>
      </c>
      <c r="F102" s="87">
        <f>IF(SUMIF('Other Penalties Details'!$A:$A,$A102,'Other Penalties Details'!$B:$B)&gt;0,SUMIF('Other Penalties Details'!$A:$A,$A102,'Other Penalties Details'!$B:$B),"")</f>
      </c>
      <c r="G102" s="87">
        <f>IF(SUMIF('Other Penalties Details'!$A:$A,$A102,'Other Penalties Details'!$C:$C)&gt;0,SUMIF('Other Penalties Details'!$A:$A,$A102,'Other Penalties Details'!$C:$C),"")</f>
      </c>
      <c r="H102" s="87">
        <f>IF(SUMIF('Other Penalties Details'!$A:$A,$A102,'Other Penalties Details'!$D:$D)&gt;0,SUMIF('Other Penalties Details'!$A:$A,$A102,'Other Penalties Details'!$D:$D),"")</f>
        <v>10</v>
      </c>
      <c r="I102" s="87">
        <f>IF(SUMIF('Other Penalties Details'!$A:$A,$A102,'Other Penalties Details'!$E:$E)&gt;0,SUMIF('Other Penalties Details'!$A:$A,$A102,'Other Penalties Details'!$E:$E),"")</f>
      </c>
      <c r="J102" s="87">
        <f>IF(SUMIF('Other Penalties Details'!$A:$A,$A102,'Other Penalties Details'!$F:$F)&gt;0,SUMIF('Other Penalties Details'!$A:$A,$A102,'Other Penalties Details'!$F:$F),"")</f>
      </c>
      <c r="K102" s="86" t="str">
        <f t="shared" si="1"/>
        <v>0:10</v>
      </c>
      <c r="L102" s="88"/>
    </row>
    <row r="103" spans="1:12" ht="14.25" customHeight="1">
      <c r="A103" s="86">
        <v>106</v>
      </c>
      <c r="B103" s="234" t="str">
        <f>VLOOKUP($A103,Startlist!$B:$H,2,FALSE)</f>
        <v>SU</v>
      </c>
      <c r="C103" s="170" t="str">
        <f>VLOOKUP($A103,Startlist!$B:$H,3,FALSE)</f>
        <v>Martin Jaanus</v>
      </c>
      <c r="D103" s="170" t="str">
        <f>VLOOKUP($A103,Startlist!$B:$H,4,FALSE)</f>
        <v>Martin Tamm</v>
      </c>
      <c r="E103" s="170" t="str">
        <f>VLOOKUP($A103,Startlist!$B:$H,7,FALSE)</f>
        <v>Vaz 2101</v>
      </c>
      <c r="F103" s="87">
        <f>IF(SUMIF('Other Penalties Details'!$A:$A,$A103,'Other Penalties Details'!$B:$B)&gt;0,SUMIF('Other Penalties Details'!$A:$A,$A103,'Other Penalties Details'!$B:$B),"")</f>
      </c>
      <c r="G103" s="87">
        <f>IF(SUMIF('Other Penalties Details'!$A:$A,$A103,'Other Penalties Details'!$C:$C)&gt;0,SUMIF('Other Penalties Details'!$A:$A,$A103,'Other Penalties Details'!$C:$C),"")</f>
      </c>
      <c r="H103" s="87">
        <f>IF(SUMIF('Other Penalties Details'!$A:$A,$A103,'Other Penalties Details'!$D:$D)&gt;0,SUMIF('Other Penalties Details'!$A:$A,$A103,'Other Penalties Details'!$D:$D),"")</f>
      </c>
      <c r="I103" s="87">
        <f>IF(SUMIF('Other Penalties Details'!$A:$A,$A103,'Other Penalties Details'!$E:$E)&gt;0,SUMIF('Other Penalties Details'!$A:$A,$A103,'Other Penalties Details'!$E:$E),"")</f>
      </c>
      <c r="J103" s="87">
        <f>IF(SUMIF('Other Penalties Details'!$A:$A,$A103,'Other Penalties Details'!$F:$F)&gt;0,SUMIF('Other Penalties Details'!$A:$A,$A103,'Other Penalties Details'!$F:$F),"")</f>
      </c>
      <c r="K103" s="86">
        <f t="shared" si="1"/>
      </c>
      <c r="L103" s="88"/>
    </row>
    <row r="104" spans="1:12" ht="14.25" customHeight="1">
      <c r="A104" s="86">
        <v>107</v>
      </c>
      <c r="B104" s="234" t="str">
        <f>VLOOKUP($A104,Startlist!$B:$H,2,FALSE)</f>
        <v>2VT</v>
      </c>
      <c r="C104" s="170" t="str">
        <f>VLOOKUP($A104,Startlist!$B:$H,3,FALSE)</f>
        <v>Helar Arge</v>
      </c>
      <c r="D104" s="170" t="str">
        <f>VLOOKUP($A104,Startlist!$B:$H,4,FALSE)</f>
        <v>Rainer Vassiljev</v>
      </c>
      <c r="E104" s="170" t="str">
        <f>VLOOKUP($A104,Startlist!$B:$H,7,FALSE)</f>
        <v>BMW 318 IS</v>
      </c>
      <c r="F104" s="87">
        <f>IF(SUMIF('Other Penalties Details'!$A:$A,$A104,'Other Penalties Details'!$B:$B)&gt;0,SUMIF('Other Penalties Details'!$A:$A,$A104,'Other Penalties Details'!$B:$B),"")</f>
      </c>
      <c r="G104" s="87">
        <f>IF(SUMIF('Other Penalties Details'!$A:$A,$A104,'Other Penalties Details'!$C:$C)&gt;0,SUMIF('Other Penalties Details'!$A:$A,$A104,'Other Penalties Details'!$C:$C),"")</f>
      </c>
      <c r="H104" s="87">
        <f>IF(SUMIF('Other Penalties Details'!$A:$A,$A104,'Other Penalties Details'!$D:$D)&gt;0,SUMIF('Other Penalties Details'!$A:$A,$A104,'Other Penalties Details'!$D:$D),"")</f>
      </c>
      <c r="I104" s="87">
        <f>IF(SUMIF('Other Penalties Details'!$A:$A,$A104,'Other Penalties Details'!$E:$E)&gt;0,SUMIF('Other Penalties Details'!$A:$A,$A104,'Other Penalties Details'!$E:$E),"")</f>
      </c>
      <c r="J104" s="87">
        <f>IF(SUMIF('Other Penalties Details'!$A:$A,$A104,'Other Penalties Details'!$F:$F)&gt;0,SUMIF('Other Penalties Details'!$A:$A,$A104,'Other Penalties Details'!$F:$F),"")</f>
      </c>
      <c r="K104" s="86">
        <f t="shared" si="1"/>
      </c>
      <c r="L104" s="88"/>
    </row>
    <row r="105" spans="1:12" ht="14.25" customHeight="1">
      <c r="A105" s="237">
        <v>108</v>
      </c>
      <c r="B105" s="169" t="str">
        <f>VLOOKUP($A105,Startlist!$B:$H,2,FALSE)</f>
        <v>2WN</v>
      </c>
      <c r="C105" s="170" t="str">
        <f>VLOOKUP($A105,Startlist!$B:$H,3,FALSE)</f>
        <v>Triinu Tammel</v>
      </c>
      <c r="D105" s="170" t="str">
        <f>VLOOKUP($A105,Startlist!$B:$H,4,FALSE)</f>
        <v>Karoliina Tammel</v>
      </c>
      <c r="E105" s="170" t="str">
        <f>VLOOKUP($A105,Startlist!$B:$H,7,FALSE)</f>
        <v>Ford Fiesta</v>
      </c>
      <c r="F105" s="87">
        <f>IF(SUMIF('Other Penalties Details'!$A:$A,$A105,'Other Penalties Details'!$B:$B)&gt;0,SUMIF('Other Penalties Details'!$A:$A,$A105,'Other Penalties Details'!$B:$B),"")</f>
      </c>
      <c r="G105" s="87">
        <f>IF(SUMIF('Other Penalties Details'!$A:$A,$A105,'Other Penalties Details'!$C:$C)&gt;0,SUMIF('Other Penalties Details'!$A:$A,$A105,'Other Penalties Details'!$C:$C),"")</f>
      </c>
      <c r="H105" s="87">
        <f>IF(SUMIF('Other Penalties Details'!$A:$A,$A105,'Other Penalties Details'!$D:$D)&gt;0,SUMIF('Other Penalties Details'!$A:$A,$A105,'Other Penalties Details'!$D:$D),"")</f>
      </c>
      <c r="I105" s="87">
        <f>IF(SUMIF('Other Penalties Details'!$A:$A,$A105,'Other Penalties Details'!$E:$E)&gt;0,SUMIF('Other Penalties Details'!$A:$A,$A105,'Other Penalties Details'!$E:$E),"")</f>
      </c>
      <c r="J105" s="87">
        <f>IF(SUMIF('Other Penalties Details'!$A:$A,$A105,'Other Penalties Details'!$F:$F)&gt;0,SUMIF('Other Penalties Details'!$A:$A,$A105,'Other Penalties Details'!$F:$F),"")</f>
      </c>
      <c r="K105" s="86">
        <f t="shared" si="1"/>
      </c>
      <c r="L105" s="88"/>
    </row>
    <row r="106" spans="1:12" ht="14.25" customHeight="1">
      <c r="A106" s="235">
        <v>110</v>
      </c>
      <c r="B106" s="169" t="str">
        <f>VLOOKUP($A106,Startlist!$B:$H,2,FALSE)</f>
        <v>2ST</v>
      </c>
      <c r="C106" s="170" t="str">
        <f>VLOOKUP($A106,Startlist!$B:$H,3,FALSE)</f>
        <v>Jaagup Maidla</v>
      </c>
      <c r="D106" s="170" t="str">
        <f>VLOOKUP($A106,Startlist!$B:$H,4,FALSE)</f>
        <v>Sten Hendrik Killak</v>
      </c>
      <c r="E106" s="170" t="str">
        <f>VLOOKUP($A106,Startlist!$B:$H,7,FALSE)</f>
        <v>BMW 316I</v>
      </c>
      <c r="F106" s="87">
        <f>IF(SUMIF('Other Penalties Details'!$A:$A,$A106,'Other Penalties Details'!$B:$B)&gt;0,SUMIF('Other Penalties Details'!$A:$A,$A106,'Other Penalties Details'!$B:$B),"")</f>
      </c>
      <c r="G106" s="87">
        <f>IF(SUMIF('Other Penalties Details'!$A:$A,$A106,'Other Penalties Details'!$C:$C)&gt;0,SUMIF('Other Penalties Details'!$A:$A,$A106,'Other Penalties Details'!$C:$C),"")</f>
      </c>
      <c r="H106" s="87">
        <f>IF(SUMIF('Other Penalties Details'!$A:$A,$A106,'Other Penalties Details'!$D:$D)&gt;0,SUMIF('Other Penalties Details'!$A:$A,$A106,'Other Penalties Details'!$D:$D),"")</f>
      </c>
      <c r="I106" s="87">
        <f>IF(SUMIF('Other Penalties Details'!$A:$A,$A106,'Other Penalties Details'!$E:$E)&gt;0,SUMIF('Other Penalties Details'!$A:$A,$A106,'Other Penalties Details'!$E:$E),"")</f>
      </c>
      <c r="J106" s="87">
        <f>IF(SUMIF('Other Penalties Details'!$A:$A,$A106,'Other Penalties Details'!$F:$F)&gt;0,SUMIF('Other Penalties Details'!$A:$A,$A106,'Other Penalties Details'!$F:$F),"")</f>
      </c>
      <c r="K106" s="86">
        <f t="shared" si="1"/>
      </c>
      <c r="L106" s="88"/>
    </row>
    <row r="107" spans="1:12" ht="14.25" customHeight="1">
      <c r="A107" s="86">
        <v>111</v>
      </c>
      <c r="B107" s="234" t="str">
        <f>VLOOKUP($A107,Startlist!$B:$H,2,FALSE)</f>
        <v>2VT</v>
      </c>
      <c r="C107" s="170" t="str">
        <f>VLOOKUP($A107,Startlist!$B:$H,3,FALSE)</f>
        <v>Asmo Aulik</v>
      </c>
      <c r="D107" s="170" t="str">
        <f>VLOOKUP($A107,Startlist!$B:$H,4,FALSE)</f>
        <v>Kaupo Kaljumets</v>
      </c>
      <c r="E107" s="170" t="str">
        <f>VLOOKUP($A107,Startlist!$B:$H,7,FALSE)</f>
        <v>BMW 318</v>
      </c>
      <c r="F107" s="87">
        <f>IF(SUMIF('Other Penalties Details'!$A:$A,$A107,'Other Penalties Details'!$B:$B)&gt;0,SUMIF('Other Penalties Details'!$A:$A,$A107,'Other Penalties Details'!$B:$B),"")</f>
      </c>
      <c r="G107" s="87">
        <f>IF(SUMIF('Other Penalties Details'!$A:$A,$A107,'Other Penalties Details'!$C:$C)&gt;0,SUMIF('Other Penalties Details'!$A:$A,$A107,'Other Penalties Details'!$C:$C),"")</f>
      </c>
      <c r="H107" s="87">
        <f>IF(SUMIF('Other Penalties Details'!$A:$A,$A107,'Other Penalties Details'!$D:$D)&gt;0,SUMIF('Other Penalties Details'!$A:$A,$A107,'Other Penalties Details'!$D:$D),"")</f>
        <v>60</v>
      </c>
      <c r="I107" s="87">
        <f>IF(SUMIF('Other Penalties Details'!$A:$A,$A107,'Other Penalties Details'!$E:$E)&gt;0,SUMIF('Other Penalties Details'!$A:$A,$A107,'Other Penalties Details'!$E:$E),"")</f>
      </c>
      <c r="J107" s="87">
        <f>IF(SUMIF('Other Penalties Details'!$A:$A,$A107,'Other Penalties Details'!$F:$F)&gt;0,SUMIF('Other Penalties Details'!$A:$A,$A107,'Other Penalties Details'!$F:$F),"")</f>
      </c>
      <c r="K107" s="86" t="str">
        <f t="shared" si="1"/>
        <v>1:00</v>
      </c>
      <c r="L107" s="88"/>
    </row>
    <row r="108" spans="1:12" ht="14.25" customHeight="1">
      <c r="A108" s="236">
        <v>112</v>
      </c>
      <c r="B108" s="234" t="str">
        <f>VLOOKUP($A108,Startlist!$B:$H,2,FALSE)</f>
        <v>SU</v>
      </c>
      <c r="C108" s="170" t="str">
        <f>VLOOKUP($A108,Startlist!$B:$H,3,FALSE)</f>
        <v>Martin Taal</v>
      </c>
      <c r="D108" s="170" t="str">
        <f>VLOOKUP($A108,Startlist!$B:$H,4,FALSE)</f>
        <v>Ivar Kallasmaa</v>
      </c>
      <c r="E108" s="170" t="str">
        <f>VLOOKUP($A108,Startlist!$B:$H,7,FALSE)</f>
        <v>Vaz 2106</v>
      </c>
      <c r="F108" s="87">
        <f>IF(SUMIF('Other Penalties Details'!$A:$A,$A108,'Other Penalties Details'!$B:$B)&gt;0,SUMIF('Other Penalties Details'!$A:$A,$A108,'Other Penalties Details'!$B:$B),"")</f>
      </c>
      <c r="G108" s="87">
        <f>IF(SUMIF('Other Penalties Details'!$A:$A,$A108,'Other Penalties Details'!$C:$C)&gt;0,SUMIF('Other Penalties Details'!$A:$A,$A108,'Other Penalties Details'!$C:$C),"")</f>
        <v>10</v>
      </c>
      <c r="H108" s="87">
        <f>IF(SUMIF('Other Penalties Details'!$A:$A,$A108,'Other Penalties Details'!$D:$D)&gt;0,SUMIF('Other Penalties Details'!$A:$A,$A108,'Other Penalties Details'!$D:$D),"")</f>
      </c>
      <c r="I108" s="87">
        <f>IF(SUMIF('Other Penalties Details'!$A:$A,$A108,'Other Penalties Details'!$E:$E)&gt;0,SUMIF('Other Penalties Details'!$A:$A,$A108,'Other Penalties Details'!$E:$E),"")</f>
      </c>
      <c r="J108" s="87">
        <f>IF(SUMIF('Other Penalties Details'!$A:$A,$A108,'Other Penalties Details'!$F:$F)&gt;0,SUMIF('Other Penalties Details'!$A:$A,$A108,'Other Penalties Details'!$F:$F),"")</f>
      </c>
      <c r="K108" s="86" t="str">
        <f t="shared" si="1"/>
        <v>0:10</v>
      </c>
      <c r="L108" s="88"/>
    </row>
    <row r="109" spans="1:12" ht="14.25" customHeight="1">
      <c r="A109" s="86">
        <v>113</v>
      </c>
      <c r="B109" s="234" t="str">
        <f>VLOOKUP($A109,Startlist!$B:$H,2,FALSE)</f>
        <v>2WN</v>
      </c>
      <c r="C109" s="170" t="str">
        <f>VLOOKUP($A109,Startlist!$B:$H,3,FALSE)</f>
        <v>Aira Lepp</v>
      </c>
      <c r="D109" s="170" t="str">
        <f>VLOOKUP($A109,Startlist!$B:$H,4,FALSE)</f>
        <v>Aneta Liik</v>
      </c>
      <c r="E109" s="170" t="str">
        <f>VLOOKUP($A109,Startlist!$B:$H,7,FALSE)</f>
        <v>Nissan Sunny</v>
      </c>
      <c r="F109" s="87">
        <f>IF(SUMIF('Other Penalties Details'!$A:$A,$A109,'Other Penalties Details'!$B:$B)&gt;0,SUMIF('Other Penalties Details'!$A:$A,$A109,'Other Penalties Details'!$B:$B),"")</f>
        <v>60</v>
      </c>
      <c r="G109" s="87">
        <f>IF(SUMIF('Other Penalties Details'!$A:$A,$A109,'Other Penalties Details'!$C:$C)&gt;0,SUMIF('Other Penalties Details'!$A:$A,$A109,'Other Penalties Details'!$C:$C),"")</f>
      </c>
      <c r="H109" s="87">
        <f>IF(SUMIF('Other Penalties Details'!$A:$A,$A109,'Other Penalties Details'!$D:$D)&gt;0,SUMIF('Other Penalties Details'!$A:$A,$A109,'Other Penalties Details'!$D:$D),"")</f>
      </c>
      <c r="I109" s="87">
        <f>IF(SUMIF('Other Penalties Details'!$A:$A,$A109,'Other Penalties Details'!$E:$E)&gt;0,SUMIF('Other Penalties Details'!$A:$A,$A109,'Other Penalties Details'!$E:$E),"")</f>
      </c>
      <c r="J109" s="87">
        <f>IF(SUMIF('Other Penalties Details'!$A:$A,$A109,'Other Penalties Details'!$F:$F)&gt;0,SUMIF('Other Penalties Details'!$A:$A,$A109,'Other Penalties Details'!$F:$F),"")</f>
      </c>
      <c r="K109" s="86" t="str">
        <f t="shared" si="1"/>
        <v>1:00</v>
      </c>
      <c r="L109" s="88"/>
    </row>
    <row r="110" spans="1:12" ht="14.25" customHeight="1">
      <c r="A110" s="236">
        <v>114</v>
      </c>
      <c r="B110" s="169" t="str">
        <f>VLOOKUP($A110,Startlist!$B:$H,2,FALSE)</f>
        <v>2VE</v>
      </c>
      <c r="C110" s="170" t="str">
        <f>VLOOKUP($A110,Startlist!$B:$H,3,FALSE)</f>
        <v>Kaido Märss</v>
      </c>
      <c r="D110" s="170" t="str">
        <f>VLOOKUP($A110,Startlist!$B:$H,4,FALSE)</f>
        <v>Kaido Märss</v>
      </c>
      <c r="E110" s="170" t="str">
        <f>VLOOKUP($A110,Startlist!$B:$H,7,FALSE)</f>
        <v>Volkswagen Golf</v>
      </c>
      <c r="F110" s="87">
        <f>IF(SUMIF('Other Penalties Details'!$A:$A,$A110,'Other Penalties Details'!$B:$B)&gt;0,SUMIF('Other Penalties Details'!$A:$A,$A110,'Other Penalties Details'!$B:$B),"")</f>
      </c>
      <c r="G110" s="87">
        <f>IF(SUMIF('Other Penalties Details'!$A:$A,$A110,'Other Penalties Details'!$C:$C)&gt;0,SUMIF('Other Penalties Details'!$A:$A,$A110,'Other Penalties Details'!$C:$C),"")</f>
      </c>
      <c r="H110" s="87">
        <f>IF(SUMIF('Other Penalties Details'!$A:$A,$A110,'Other Penalties Details'!$D:$D)&gt;0,SUMIF('Other Penalties Details'!$A:$A,$A110,'Other Penalties Details'!$D:$D),"")</f>
      </c>
      <c r="I110" s="87">
        <f>IF(SUMIF('Other Penalties Details'!$A:$A,$A110,'Other Penalties Details'!$E:$E)&gt;0,SUMIF('Other Penalties Details'!$A:$A,$A110,'Other Penalties Details'!$E:$E),"")</f>
        <v>10</v>
      </c>
      <c r="J110" s="87">
        <f>IF(SUMIF('Other Penalties Details'!$A:$A,$A110,'Other Penalties Details'!$F:$F)&gt;0,SUMIF('Other Penalties Details'!$A:$A,$A110,'Other Penalties Details'!$F:$F),"")</f>
      </c>
      <c r="K110" s="86" t="str">
        <f t="shared" si="1"/>
        <v>0:10</v>
      </c>
      <c r="L110" s="88"/>
    </row>
    <row r="111" spans="1:12" ht="14.25" customHeight="1">
      <c r="A111" s="86">
        <v>115</v>
      </c>
      <c r="B111" s="234" t="str">
        <f>VLOOKUP($A111,Startlist!$B:$H,2,FALSE)</f>
        <v>SU</v>
      </c>
      <c r="C111" s="170" t="str">
        <f>VLOOKUP($A111,Startlist!$B:$H,3,FALSE)</f>
        <v>Ruslan Pleshanov</v>
      </c>
      <c r="D111" s="170" t="str">
        <f>VLOOKUP($A111,Startlist!$B:$H,4,FALSE)</f>
        <v>Yuliya Mironava</v>
      </c>
      <c r="E111" s="170" t="str">
        <f>VLOOKUP($A111,Startlist!$B:$H,7,FALSE)</f>
        <v>AZLK 2140</v>
      </c>
      <c r="F111" s="87">
        <f>IF(SUMIF('Other Penalties Details'!$A:$A,$A111,'Other Penalties Details'!$B:$B)&gt;0,SUMIF('Other Penalties Details'!$A:$A,$A111,'Other Penalties Details'!$B:$B),"")</f>
      </c>
      <c r="G111" s="87">
        <f>IF(SUMIF('Other Penalties Details'!$A:$A,$A111,'Other Penalties Details'!$C:$C)&gt;0,SUMIF('Other Penalties Details'!$A:$A,$A111,'Other Penalties Details'!$C:$C),"")</f>
      </c>
      <c r="H111" s="87">
        <f>IF(SUMIF('Other Penalties Details'!$A:$A,$A111,'Other Penalties Details'!$D:$D)&gt;0,SUMIF('Other Penalties Details'!$A:$A,$A111,'Other Penalties Details'!$D:$D),"")</f>
      </c>
      <c r="I111" s="87">
        <f>IF(SUMIF('Other Penalties Details'!$A:$A,$A111,'Other Penalties Details'!$E:$E)&gt;0,SUMIF('Other Penalties Details'!$A:$A,$A111,'Other Penalties Details'!$E:$E),"")</f>
      </c>
      <c r="J111" s="87">
        <f>IF(SUMIF('Other Penalties Details'!$A:$A,$A111,'Other Penalties Details'!$F:$F)&gt;0,SUMIF('Other Penalties Details'!$A:$A,$A111,'Other Penalties Details'!$F:$F),"")</f>
      </c>
      <c r="K111" s="86">
        <f t="shared" si="1"/>
      </c>
      <c r="L111" s="88"/>
    </row>
    <row r="112" spans="1:12" ht="14.25" customHeight="1">
      <c r="A112" s="237">
        <v>116</v>
      </c>
      <c r="B112" s="169" t="str">
        <f>VLOOKUP($A112,Startlist!$B:$H,2,FALSE)</f>
        <v>SU</v>
      </c>
      <c r="C112" s="170" t="str">
        <f>VLOOKUP($A112,Startlist!$B:$H,3,FALSE)</f>
        <v>Indrek Mäestu</v>
      </c>
      <c r="D112" s="170" t="str">
        <f>VLOOKUP($A112,Startlist!$B:$H,4,FALSE)</f>
        <v>Imre Jelle</v>
      </c>
      <c r="E112" s="170" t="str">
        <f>VLOOKUP($A112,Startlist!$B:$H,7,FALSE)</f>
        <v>Vaz 2105</v>
      </c>
      <c r="F112" s="87">
        <f>IF(SUMIF('Other Penalties Details'!$A:$A,$A112,'Other Penalties Details'!$B:$B)&gt;0,SUMIF('Other Penalties Details'!$A:$A,$A112,'Other Penalties Details'!$B:$B),"")</f>
      </c>
      <c r="G112" s="87">
        <f>IF(SUMIF('Other Penalties Details'!$A:$A,$A112,'Other Penalties Details'!$C:$C)&gt;0,SUMIF('Other Penalties Details'!$A:$A,$A112,'Other Penalties Details'!$C:$C),"")</f>
      </c>
      <c r="H112" s="87">
        <f>IF(SUMIF('Other Penalties Details'!$A:$A,$A112,'Other Penalties Details'!$D:$D)&gt;0,SUMIF('Other Penalties Details'!$A:$A,$A112,'Other Penalties Details'!$D:$D),"")</f>
      </c>
      <c r="I112" s="87">
        <f>IF(SUMIF('Other Penalties Details'!$A:$A,$A112,'Other Penalties Details'!$E:$E)&gt;0,SUMIF('Other Penalties Details'!$A:$A,$A112,'Other Penalties Details'!$E:$E),"")</f>
      </c>
      <c r="J112" s="87">
        <f>IF(SUMIF('Other Penalties Details'!$A:$A,$A112,'Other Penalties Details'!$F:$F)&gt;0,SUMIF('Other Penalties Details'!$A:$A,$A112,'Other Penalties Details'!$F:$F),"")</f>
      </c>
      <c r="K112" s="86">
        <f t="shared" si="1"/>
      </c>
      <c r="L112" s="88"/>
    </row>
    <row r="113" spans="1:12" ht="14.25" customHeight="1">
      <c r="A113" s="235">
        <v>117</v>
      </c>
      <c r="B113" s="169" t="str">
        <f>VLOOKUP($A113,Startlist!$B:$H,2,FALSE)</f>
        <v>2VT</v>
      </c>
      <c r="C113" s="170" t="str">
        <f>VLOOKUP($A113,Startlist!$B:$H,3,FALSE)</f>
        <v>Sten Mürkhain</v>
      </c>
      <c r="D113" s="170" t="str">
        <f>VLOOKUP($A113,Startlist!$B:$H,4,FALSE)</f>
        <v>Ander Mürkhain</v>
      </c>
      <c r="E113" s="170" t="str">
        <f>VLOOKUP($A113,Startlist!$B:$H,7,FALSE)</f>
        <v>BMW 316I</v>
      </c>
      <c r="F113" s="87">
        <f>IF(SUMIF('Other Penalties Details'!$A:$A,$A113,'Other Penalties Details'!$B:$B)&gt;0,SUMIF('Other Penalties Details'!$A:$A,$A113,'Other Penalties Details'!$B:$B),"")</f>
      </c>
      <c r="G113" s="87">
        <f>IF(SUMIF('Other Penalties Details'!$A:$A,$A113,'Other Penalties Details'!$C:$C)&gt;0,SUMIF('Other Penalties Details'!$A:$A,$A113,'Other Penalties Details'!$C:$C),"")</f>
      </c>
      <c r="H113" s="87">
        <f>IF(SUMIF('Other Penalties Details'!$A:$A,$A113,'Other Penalties Details'!$D:$D)&gt;0,SUMIF('Other Penalties Details'!$A:$A,$A113,'Other Penalties Details'!$D:$D),"")</f>
      </c>
      <c r="I113" s="87">
        <f>IF(SUMIF('Other Penalties Details'!$A:$A,$A113,'Other Penalties Details'!$E:$E)&gt;0,SUMIF('Other Penalties Details'!$A:$A,$A113,'Other Penalties Details'!$E:$E),"")</f>
        <v>10</v>
      </c>
      <c r="J113" s="87">
        <f>IF(SUMIF('Other Penalties Details'!$A:$A,$A113,'Other Penalties Details'!$F:$F)&gt;0,SUMIF('Other Penalties Details'!$A:$A,$A113,'Other Penalties Details'!$F:$F),"")</f>
      </c>
      <c r="K113" s="86" t="str">
        <f t="shared" si="1"/>
        <v>0:10</v>
      </c>
      <c r="L113" s="88"/>
    </row>
    <row r="114" spans="1:12" ht="14.25" customHeight="1">
      <c r="A114" s="235">
        <v>119</v>
      </c>
      <c r="B114" s="234" t="str">
        <f>VLOOKUP($A114,Startlist!$B:$H,2,FALSE)</f>
        <v>2VE</v>
      </c>
      <c r="C114" s="170" t="str">
        <f>VLOOKUP($A114,Startlist!$B:$H,3,FALSE)</f>
        <v>Kaspar Suuk</v>
      </c>
      <c r="D114" s="170" t="str">
        <f>VLOOKUP($A114,Startlist!$B:$H,4,FALSE)</f>
        <v>Tanel Harjakas</v>
      </c>
      <c r="E114" s="170" t="str">
        <f>VLOOKUP($A114,Startlist!$B:$H,7,FALSE)</f>
        <v>Volkswagen Golf</v>
      </c>
      <c r="F114" s="87">
        <f>IF(SUMIF('Other Penalties Details'!$A:$A,$A114,'Other Penalties Details'!$B:$B)&gt;0,SUMIF('Other Penalties Details'!$A:$A,$A114,'Other Penalties Details'!$B:$B),"")</f>
      </c>
      <c r="G114" s="87">
        <f>IF(SUMIF('Other Penalties Details'!$A:$A,$A114,'Other Penalties Details'!$C:$C)&gt;0,SUMIF('Other Penalties Details'!$A:$A,$A114,'Other Penalties Details'!$C:$C),"")</f>
      </c>
      <c r="H114" s="87">
        <f>IF(SUMIF('Other Penalties Details'!$A:$A,$A114,'Other Penalties Details'!$D:$D)&gt;0,SUMIF('Other Penalties Details'!$A:$A,$A114,'Other Penalties Details'!$D:$D),"")</f>
      </c>
      <c r="I114" s="87">
        <f>IF(SUMIF('Other Penalties Details'!$A:$A,$A114,'Other Penalties Details'!$E:$E)&gt;0,SUMIF('Other Penalties Details'!$A:$A,$A114,'Other Penalties Details'!$E:$E),"")</f>
      </c>
      <c r="J114" s="87">
        <f>IF(SUMIF('Other Penalties Details'!$A:$A,$A114,'Other Penalties Details'!$F:$F)&gt;0,SUMIF('Other Penalties Details'!$A:$A,$A114,'Other Penalties Details'!$F:$F),"")</f>
      </c>
      <c r="K114" s="86">
        <f t="shared" si="1"/>
      </c>
      <c r="L114" s="88"/>
    </row>
    <row r="115" spans="1:12" ht="14.25" customHeight="1">
      <c r="A115" s="86">
        <v>121</v>
      </c>
      <c r="B115" s="234" t="str">
        <f>VLOOKUP($A115,Startlist!$B:$H,2,FALSE)</f>
        <v>2WN</v>
      </c>
      <c r="C115" s="170" t="str">
        <f>VLOOKUP($A115,Startlist!$B:$H,3,FALSE)</f>
        <v>Marilis Matikainen</v>
      </c>
      <c r="D115" s="170" t="str">
        <f>VLOOKUP($A115,Startlist!$B:$H,4,FALSE)</f>
        <v>Liilia Part</v>
      </c>
      <c r="E115" s="170" t="str">
        <f>VLOOKUP($A115,Startlist!$B:$H,7,FALSE)</f>
        <v>Honda Civic Type-R</v>
      </c>
      <c r="F115" s="87">
        <f>IF(SUMIF('Other Penalties Details'!$A:$A,$A115,'Other Penalties Details'!$B:$B)&gt;0,SUMIF('Other Penalties Details'!$A:$A,$A115,'Other Penalties Details'!$B:$B),"")</f>
      </c>
      <c r="G115" s="87">
        <f>IF(SUMIF('Other Penalties Details'!$A:$A,$A115,'Other Penalties Details'!$C:$C)&gt;0,SUMIF('Other Penalties Details'!$A:$A,$A115,'Other Penalties Details'!$C:$C),"")</f>
      </c>
      <c r="H115" s="87">
        <f>IF(SUMIF('Other Penalties Details'!$A:$A,$A115,'Other Penalties Details'!$D:$D)&gt;0,SUMIF('Other Penalties Details'!$A:$A,$A115,'Other Penalties Details'!$D:$D),"")</f>
        <v>60</v>
      </c>
      <c r="I115" s="87">
        <f>IF(SUMIF('Other Penalties Details'!$A:$A,$A115,'Other Penalties Details'!$E:$E)&gt;0,SUMIF('Other Penalties Details'!$A:$A,$A115,'Other Penalties Details'!$E:$E),"")</f>
      </c>
      <c r="J115" s="87">
        <f>IF(SUMIF('Other Penalties Details'!$A:$A,$A115,'Other Penalties Details'!$F:$F)&gt;0,SUMIF('Other Penalties Details'!$A:$A,$A115,'Other Penalties Details'!$F:$F),"")</f>
      </c>
      <c r="K115" s="86" t="str">
        <f t="shared" si="1"/>
        <v>1:00</v>
      </c>
      <c r="L115" s="88"/>
    </row>
    <row r="116" spans="1:12" ht="14.25" customHeight="1">
      <c r="A116" s="237">
        <v>122</v>
      </c>
      <c r="B116" s="234" t="str">
        <f>VLOOKUP($A116,Startlist!$B:$H,2,FALSE)</f>
        <v>SU</v>
      </c>
      <c r="C116" s="170" t="str">
        <f>VLOOKUP($A116,Startlist!$B:$H,3,FALSE)</f>
        <v>Tannar Valbrit</v>
      </c>
      <c r="D116" s="170" t="str">
        <f>VLOOKUP($A116,Startlist!$B:$H,4,FALSE)</f>
        <v>Tarvo Põlma</v>
      </c>
      <c r="E116" s="170" t="str">
        <f>VLOOKUP($A116,Startlist!$B:$H,7,FALSE)</f>
        <v>Vaz 21053</v>
      </c>
      <c r="F116" s="87">
        <f>IF(SUMIF('Other Penalties Details'!$A:$A,$A116,'Other Penalties Details'!$B:$B)&gt;0,SUMIF('Other Penalties Details'!$A:$A,$A116,'Other Penalties Details'!$B:$B),"")</f>
      </c>
      <c r="G116" s="87">
        <f>IF(SUMIF('Other Penalties Details'!$A:$A,$A116,'Other Penalties Details'!$C:$C)&gt;0,SUMIF('Other Penalties Details'!$A:$A,$A116,'Other Penalties Details'!$C:$C),"")</f>
        <v>10</v>
      </c>
      <c r="H116" s="87">
        <f>IF(SUMIF('Other Penalties Details'!$A:$A,$A116,'Other Penalties Details'!$D:$D)&gt;0,SUMIF('Other Penalties Details'!$A:$A,$A116,'Other Penalties Details'!$D:$D),"")</f>
        <v>60</v>
      </c>
      <c r="I116" s="87">
        <f>IF(SUMIF('Other Penalties Details'!$A:$A,$A116,'Other Penalties Details'!$E:$E)&gt;0,SUMIF('Other Penalties Details'!$A:$A,$A116,'Other Penalties Details'!$E:$E),"")</f>
      </c>
      <c r="J116" s="87">
        <f>IF(SUMIF('Other Penalties Details'!$A:$A,$A116,'Other Penalties Details'!$F:$F)&gt;0,SUMIF('Other Penalties Details'!$A:$A,$A116,'Other Penalties Details'!$F:$F),"")</f>
      </c>
      <c r="K116" s="86" t="str">
        <f t="shared" si="1"/>
        <v>1:10</v>
      </c>
      <c r="L116" s="88"/>
    </row>
    <row r="117" spans="1:12" ht="14.25" customHeight="1">
      <c r="A117" s="86">
        <v>123</v>
      </c>
      <c r="B117" s="234" t="str">
        <f>VLOOKUP($A117,Startlist!$B:$H,2,FALSE)</f>
        <v>SU</v>
      </c>
      <c r="C117" s="170" t="str">
        <f>VLOOKUP($A117,Startlist!$B:$H,3,FALSE)</f>
        <v>Olavi Laupa</v>
      </c>
      <c r="D117" s="170" t="str">
        <f>VLOOKUP($A117,Startlist!$B:$H,4,FALSE)</f>
        <v>Rain Laupa</v>
      </c>
      <c r="E117" s="170" t="str">
        <f>VLOOKUP($A117,Startlist!$B:$H,7,FALSE)</f>
        <v>Vaz 2106</v>
      </c>
      <c r="F117" s="87">
        <f>IF(SUMIF('Other Penalties Details'!$A:$A,$A117,'Other Penalties Details'!$B:$B)&gt;0,SUMIF('Other Penalties Details'!$A:$A,$A117,'Other Penalties Details'!$B:$B),"")</f>
        <v>10</v>
      </c>
      <c r="G117" s="87">
        <f>IF(SUMIF('Other Penalties Details'!$A:$A,$A117,'Other Penalties Details'!$C:$C)&gt;0,SUMIF('Other Penalties Details'!$A:$A,$A117,'Other Penalties Details'!$C:$C),"")</f>
      </c>
      <c r="H117" s="87">
        <f>IF(SUMIF('Other Penalties Details'!$A:$A,$A117,'Other Penalties Details'!$D:$D)&gt;0,SUMIF('Other Penalties Details'!$A:$A,$A117,'Other Penalties Details'!$D:$D),"")</f>
      </c>
      <c r="I117" s="87">
        <f>IF(SUMIF('Other Penalties Details'!$A:$A,$A117,'Other Penalties Details'!$E:$E)&gt;0,SUMIF('Other Penalties Details'!$A:$A,$A117,'Other Penalties Details'!$E:$E),"")</f>
      </c>
      <c r="J117" s="87">
        <f>IF(SUMIF('Other Penalties Details'!$A:$A,$A117,'Other Penalties Details'!$F:$F)&gt;0,SUMIF('Other Penalties Details'!$A:$A,$A117,'Other Penalties Details'!$F:$F),"")</f>
      </c>
      <c r="K117" s="86" t="str">
        <f t="shared" si="1"/>
        <v>0:10</v>
      </c>
      <c r="L117" s="88"/>
    </row>
    <row r="118" spans="1:12" ht="14.25" customHeight="1">
      <c r="A118" s="86">
        <v>124</v>
      </c>
      <c r="B118" s="234" t="str">
        <f>VLOOKUP($A118,Startlist!$B:$H,2,FALSE)</f>
        <v>2SE</v>
      </c>
      <c r="C118" s="170" t="str">
        <f>VLOOKUP($A118,Startlist!$B:$H,3,FALSE)</f>
        <v>Rain Järveküla</v>
      </c>
      <c r="D118" s="170" t="str">
        <f>VLOOKUP($A118,Startlist!$B:$H,4,FALSE)</f>
        <v>Rainis Tiri</v>
      </c>
      <c r="E118" s="170" t="str">
        <f>VLOOKUP($A118,Startlist!$B:$H,7,FALSE)</f>
        <v>Opel Astra</v>
      </c>
      <c r="F118" s="87">
        <f>IF(SUMIF('Other Penalties Details'!$A:$A,$A118,'Other Penalties Details'!$B:$B)&gt;0,SUMIF('Other Penalties Details'!$A:$A,$A118,'Other Penalties Details'!$B:$B),"")</f>
        <v>10</v>
      </c>
      <c r="G118" s="87">
        <f>IF(SUMIF('Other Penalties Details'!$A:$A,$A118,'Other Penalties Details'!$C:$C)&gt;0,SUMIF('Other Penalties Details'!$A:$A,$A118,'Other Penalties Details'!$C:$C),"")</f>
      </c>
      <c r="H118" s="87">
        <f>IF(SUMIF('Other Penalties Details'!$A:$A,$A118,'Other Penalties Details'!$D:$D)&gt;0,SUMIF('Other Penalties Details'!$A:$A,$A118,'Other Penalties Details'!$D:$D),"")</f>
        <v>60</v>
      </c>
      <c r="I118" s="87">
        <f>IF(SUMIF('Other Penalties Details'!$A:$A,$A118,'Other Penalties Details'!$E:$E)&gt;0,SUMIF('Other Penalties Details'!$A:$A,$A118,'Other Penalties Details'!$E:$E),"")</f>
      </c>
      <c r="J118" s="87">
        <f>IF(SUMIF('Other Penalties Details'!$A:$A,$A118,'Other Penalties Details'!$F:$F)&gt;0,SUMIF('Other Penalties Details'!$A:$A,$A118,'Other Penalties Details'!$F:$F),"")</f>
      </c>
      <c r="K118" s="86" t="str">
        <f t="shared" si="1"/>
        <v>1:10</v>
      </c>
      <c r="L118" s="88"/>
    </row>
    <row r="119" spans="1:12" ht="14.25" customHeight="1">
      <c r="A119" s="236">
        <v>125</v>
      </c>
      <c r="B119" s="169" t="str">
        <f>VLOOKUP($A119,Startlist!$B:$H,2,FALSE)</f>
        <v>2SE</v>
      </c>
      <c r="C119" s="170" t="str">
        <f>VLOOKUP($A119,Startlist!$B:$H,3,FALSE)</f>
        <v>Jorven Kurba</v>
      </c>
      <c r="D119" s="170" t="str">
        <f>VLOOKUP($A119,Startlist!$B:$H,4,FALSE)</f>
        <v>Jarmo Kurba</v>
      </c>
      <c r="E119" s="170" t="str">
        <f>VLOOKUP($A119,Startlist!$B:$H,7,FALSE)</f>
        <v>Seat Ibiza</v>
      </c>
      <c r="F119" s="87">
        <f>IF(SUMIF('Other Penalties Details'!$A:$A,$A119,'Other Penalties Details'!$B:$B)&gt;0,SUMIF('Other Penalties Details'!$A:$A,$A119,'Other Penalties Details'!$B:$B),"")</f>
      </c>
      <c r="G119" s="87">
        <f>IF(SUMIF('Other Penalties Details'!$A:$A,$A119,'Other Penalties Details'!$C:$C)&gt;0,SUMIF('Other Penalties Details'!$A:$A,$A119,'Other Penalties Details'!$C:$C),"")</f>
      </c>
      <c r="H119" s="87">
        <f>IF(SUMIF('Other Penalties Details'!$A:$A,$A119,'Other Penalties Details'!$D:$D)&gt;0,SUMIF('Other Penalties Details'!$A:$A,$A119,'Other Penalties Details'!$D:$D),"")</f>
      </c>
      <c r="I119" s="87">
        <f>IF(SUMIF('Other Penalties Details'!$A:$A,$A119,'Other Penalties Details'!$E:$E)&gt;0,SUMIF('Other Penalties Details'!$A:$A,$A119,'Other Penalties Details'!$E:$E),"")</f>
      </c>
      <c r="J119" s="87">
        <f>IF(SUMIF('Other Penalties Details'!$A:$A,$A119,'Other Penalties Details'!$F:$F)&gt;0,SUMIF('Other Penalties Details'!$A:$A,$A119,'Other Penalties Details'!$F:$F),"")</f>
      </c>
      <c r="K119" s="86">
        <f t="shared" si="1"/>
      </c>
      <c r="L119" s="88"/>
    </row>
    <row r="120" spans="1:12" ht="14.25" customHeight="1">
      <c r="A120" s="86">
        <v>126</v>
      </c>
      <c r="B120" s="234" t="str">
        <f>VLOOKUP($A120,Startlist!$B:$H,2,FALSE)</f>
        <v>2VE</v>
      </c>
      <c r="C120" s="170" t="str">
        <f>VLOOKUP($A120,Startlist!$B:$H,3,FALSE)</f>
        <v>Hanno Vainola</v>
      </c>
      <c r="D120" s="170" t="str">
        <f>VLOOKUP($A120,Startlist!$B:$H,4,FALSE)</f>
        <v>Marvin Tamm</v>
      </c>
      <c r="E120" s="170" t="str">
        <f>VLOOKUP($A120,Startlist!$B:$H,7,FALSE)</f>
        <v>Mitsubishi Lancer</v>
      </c>
      <c r="F120" s="87">
        <f>IF(SUMIF('Other Penalties Details'!$A:$A,$A120,'Other Penalties Details'!$B:$B)&gt;0,SUMIF('Other Penalties Details'!$A:$A,$A120,'Other Penalties Details'!$B:$B),"")</f>
      </c>
      <c r="G120" s="87">
        <f>IF(SUMIF('Other Penalties Details'!$A:$A,$A120,'Other Penalties Details'!$C:$C)&gt;0,SUMIF('Other Penalties Details'!$A:$A,$A120,'Other Penalties Details'!$C:$C),"")</f>
      </c>
      <c r="H120" s="87">
        <f>IF(SUMIF('Other Penalties Details'!$A:$A,$A120,'Other Penalties Details'!$D:$D)&gt;0,SUMIF('Other Penalties Details'!$A:$A,$A120,'Other Penalties Details'!$D:$D),"")</f>
      </c>
      <c r="I120" s="87">
        <f>IF(SUMIF('Other Penalties Details'!$A:$A,$A120,'Other Penalties Details'!$E:$E)&gt;0,SUMIF('Other Penalties Details'!$A:$A,$A120,'Other Penalties Details'!$E:$E),"")</f>
      </c>
      <c r="J120" s="87">
        <f>IF(SUMIF('Other Penalties Details'!$A:$A,$A120,'Other Penalties Details'!$F:$F)&gt;0,SUMIF('Other Penalties Details'!$A:$A,$A120,'Other Penalties Details'!$F:$F),"")</f>
      </c>
      <c r="K120" s="86">
        <f t="shared" si="1"/>
      </c>
      <c r="L120" s="88"/>
    </row>
    <row r="121" spans="1:12" ht="14.25" customHeight="1">
      <c r="A121" s="235">
        <v>127</v>
      </c>
      <c r="B121" s="234" t="str">
        <f>VLOOKUP($A121,Startlist!$B:$H,2,FALSE)</f>
        <v>2VE</v>
      </c>
      <c r="C121" s="170" t="str">
        <f>VLOOKUP($A121,Startlist!$B:$H,3,FALSE)</f>
        <v>Meelis Meier</v>
      </c>
      <c r="D121" s="170" t="str">
        <f>VLOOKUP($A121,Startlist!$B:$H,4,FALSE)</f>
        <v>Arno Eller</v>
      </c>
      <c r="E121" s="170" t="str">
        <f>VLOOKUP($A121,Startlist!$B:$H,7,FALSE)</f>
        <v>Audi A3</v>
      </c>
      <c r="F121" s="87">
        <f>IF(SUMIF('Other Penalties Details'!$A:$A,$A121,'Other Penalties Details'!$B:$B)&gt;0,SUMIF('Other Penalties Details'!$A:$A,$A121,'Other Penalties Details'!$B:$B),"")</f>
      </c>
      <c r="G121" s="87">
        <f>IF(SUMIF('Other Penalties Details'!$A:$A,$A121,'Other Penalties Details'!$C:$C)&gt;0,SUMIF('Other Penalties Details'!$A:$A,$A121,'Other Penalties Details'!$C:$C),"")</f>
      </c>
      <c r="H121" s="87">
        <f>IF(SUMIF('Other Penalties Details'!$A:$A,$A121,'Other Penalties Details'!$D:$D)&gt;0,SUMIF('Other Penalties Details'!$A:$A,$A121,'Other Penalties Details'!$D:$D),"")</f>
      </c>
      <c r="I121" s="87">
        <f>IF(SUMIF('Other Penalties Details'!$A:$A,$A121,'Other Penalties Details'!$E:$E)&gt;0,SUMIF('Other Penalties Details'!$A:$A,$A121,'Other Penalties Details'!$E:$E),"")</f>
      </c>
      <c r="J121" s="87">
        <f>IF(SUMIF('Other Penalties Details'!$A:$A,$A121,'Other Penalties Details'!$F:$F)&gt;0,SUMIF('Other Penalties Details'!$A:$A,$A121,'Other Penalties Details'!$F:$F),"")</f>
      </c>
      <c r="K121" s="86">
        <f t="shared" si="1"/>
      </c>
      <c r="L121" s="88"/>
    </row>
    <row r="122" spans="1:12" ht="14.25" customHeight="1">
      <c r="A122" s="86">
        <v>128</v>
      </c>
      <c r="B122" s="234" t="str">
        <f>VLOOKUP($A122,Startlist!$B:$H,2,FALSE)</f>
        <v>2VE</v>
      </c>
      <c r="C122" s="170" t="str">
        <f>VLOOKUP($A122,Startlist!$B:$H,3,FALSE)</f>
        <v>Heikko Tiits</v>
      </c>
      <c r="D122" s="170" t="str">
        <f>VLOOKUP($A122,Startlist!$B:$H,4,FALSE)</f>
        <v>Karl-Erik Rajasalu</v>
      </c>
      <c r="E122" s="170" t="str">
        <f>VLOOKUP($A122,Startlist!$B:$H,7,FALSE)</f>
        <v>Mitsubishi Colt</v>
      </c>
      <c r="F122" s="87">
        <f>IF(SUMIF('Other Penalties Details'!$A:$A,$A122,'Other Penalties Details'!$B:$B)&gt;0,SUMIF('Other Penalties Details'!$A:$A,$A122,'Other Penalties Details'!$B:$B),"")</f>
      </c>
      <c r="G122" s="87">
        <f>IF(SUMIF('Other Penalties Details'!$A:$A,$A122,'Other Penalties Details'!$C:$C)&gt;0,SUMIF('Other Penalties Details'!$A:$A,$A122,'Other Penalties Details'!$C:$C),"")</f>
      </c>
      <c r="H122" s="87">
        <f>IF(SUMIF('Other Penalties Details'!$A:$A,$A122,'Other Penalties Details'!$D:$D)&gt;0,SUMIF('Other Penalties Details'!$A:$A,$A122,'Other Penalties Details'!$D:$D),"")</f>
      </c>
      <c r="I122" s="87">
        <f>IF(SUMIF('Other Penalties Details'!$A:$A,$A122,'Other Penalties Details'!$E:$E)&gt;0,SUMIF('Other Penalties Details'!$A:$A,$A122,'Other Penalties Details'!$E:$E),"")</f>
      </c>
      <c r="J122" s="87">
        <f>IF(SUMIF('Other Penalties Details'!$A:$A,$A122,'Other Penalties Details'!$F:$F)&gt;0,SUMIF('Other Penalties Details'!$A:$A,$A122,'Other Penalties Details'!$F:$F),"")</f>
      </c>
      <c r="K122" s="86">
        <f t="shared" si="1"/>
      </c>
      <c r="L122" s="88"/>
    </row>
    <row r="123" spans="1:12" ht="14.25" customHeight="1">
      <c r="A123" s="86">
        <v>129</v>
      </c>
      <c r="B123" s="234" t="str">
        <f>VLOOKUP($A123,Startlist!$B:$H,2,FALSE)</f>
        <v>2VT</v>
      </c>
      <c r="C123" s="170" t="str">
        <f>VLOOKUP($A123,Startlist!$B:$H,3,FALSE)</f>
        <v>Siim Reede</v>
      </c>
      <c r="D123" s="170" t="str">
        <f>VLOOKUP($A123,Startlist!$B:$H,4,FALSE)</f>
        <v>Mati Volmsen</v>
      </c>
      <c r="E123" s="170" t="str">
        <f>VLOOKUP($A123,Startlist!$B:$H,7,FALSE)</f>
        <v>BMW 316I</v>
      </c>
      <c r="F123" s="87">
        <f>IF(SUMIF('Other Penalties Details'!$A:$A,$A123,'Other Penalties Details'!$B:$B)&gt;0,SUMIF('Other Penalties Details'!$A:$A,$A123,'Other Penalties Details'!$B:$B),"")</f>
        <v>60</v>
      </c>
      <c r="G123" s="87">
        <f>IF(SUMIF('Other Penalties Details'!$A:$A,$A123,'Other Penalties Details'!$C:$C)&gt;0,SUMIF('Other Penalties Details'!$A:$A,$A123,'Other Penalties Details'!$C:$C),"")</f>
      </c>
      <c r="H123" s="87">
        <f>IF(SUMIF('Other Penalties Details'!$A:$A,$A123,'Other Penalties Details'!$D:$D)&gt;0,SUMIF('Other Penalties Details'!$A:$A,$A123,'Other Penalties Details'!$D:$D),"")</f>
      </c>
      <c r="I123" s="87">
        <f>IF(SUMIF('Other Penalties Details'!$A:$A,$A123,'Other Penalties Details'!$E:$E)&gt;0,SUMIF('Other Penalties Details'!$A:$A,$A123,'Other Penalties Details'!$E:$E),"")</f>
      </c>
      <c r="J123" s="87">
        <f>IF(SUMIF('Other Penalties Details'!$A:$A,$A123,'Other Penalties Details'!$F:$F)&gt;0,SUMIF('Other Penalties Details'!$A:$A,$A123,'Other Penalties Details'!$F:$F),"")</f>
      </c>
      <c r="K123" s="86" t="str">
        <f t="shared" si="1"/>
        <v>1:00</v>
      </c>
      <c r="L123" s="88"/>
    </row>
    <row r="124" spans="1:12" ht="14.25" customHeight="1">
      <c r="A124" s="237">
        <v>130</v>
      </c>
      <c r="B124" s="234" t="str">
        <f>VLOOKUP($A124,Startlist!$B:$H,2,FALSE)</f>
        <v>2VT</v>
      </c>
      <c r="C124" s="170" t="str">
        <f>VLOOKUP($A124,Startlist!$B:$H,3,FALSE)</f>
        <v>Siim Juss</v>
      </c>
      <c r="D124" s="170" t="str">
        <f>VLOOKUP($A124,Startlist!$B:$H,4,FALSE)</f>
        <v>Gerdi Guljajev</v>
      </c>
      <c r="E124" s="170" t="str">
        <f>VLOOKUP($A124,Startlist!$B:$H,7,FALSE)</f>
        <v>BMW 316</v>
      </c>
      <c r="F124" s="87">
        <f>IF(SUMIF('Other Penalties Details'!$A:$A,$A124,'Other Penalties Details'!$B:$B)&gt;0,SUMIF('Other Penalties Details'!$A:$A,$A124,'Other Penalties Details'!$B:$B),"")</f>
        <v>10</v>
      </c>
      <c r="G124" s="87">
        <f>IF(SUMIF('Other Penalties Details'!$A:$A,$A124,'Other Penalties Details'!$C:$C)&gt;0,SUMIF('Other Penalties Details'!$A:$A,$A124,'Other Penalties Details'!$C:$C),"")</f>
        <v>10</v>
      </c>
      <c r="H124" s="87">
        <f>IF(SUMIF('Other Penalties Details'!$A:$A,$A124,'Other Penalties Details'!$D:$D)&gt;0,SUMIF('Other Penalties Details'!$A:$A,$A124,'Other Penalties Details'!$D:$D),"")</f>
      </c>
      <c r="I124" s="87">
        <f>IF(SUMIF('Other Penalties Details'!$A:$A,$A124,'Other Penalties Details'!$E:$E)&gt;0,SUMIF('Other Penalties Details'!$A:$A,$A124,'Other Penalties Details'!$E:$E),"")</f>
      </c>
      <c r="J124" s="87">
        <f>IF(SUMIF('Other Penalties Details'!$A:$A,$A124,'Other Penalties Details'!$F:$F)&gt;0,SUMIF('Other Penalties Details'!$A:$A,$A124,'Other Penalties Details'!$F:$F),"")</f>
      </c>
      <c r="K124" s="86" t="str">
        <f t="shared" si="1"/>
        <v>0:20</v>
      </c>
      <c r="L124" s="88"/>
    </row>
    <row r="125" spans="1:12" ht="14.25" customHeight="1">
      <c r="A125" s="86">
        <v>131</v>
      </c>
      <c r="B125" s="234" t="str">
        <f>VLOOKUP($A125,Startlist!$B:$H,2,FALSE)</f>
        <v>2VT</v>
      </c>
      <c r="C125" s="170" t="str">
        <f>VLOOKUP($A125,Startlist!$B:$H,3,FALSE)</f>
        <v>Heigo Tinno</v>
      </c>
      <c r="D125" s="170" t="str">
        <f>VLOOKUP($A125,Startlist!$B:$H,4,FALSE)</f>
        <v>Veiko Vilu</v>
      </c>
      <c r="E125" s="170" t="str">
        <f>VLOOKUP($A125,Startlist!$B:$H,7,FALSE)</f>
        <v>BMW 318TI</v>
      </c>
      <c r="F125" s="87">
        <f>IF(SUMIF('Other Penalties Details'!$A:$A,$A125,'Other Penalties Details'!$B:$B)&gt;0,SUMIF('Other Penalties Details'!$A:$A,$A125,'Other Penalties Details'!$B:$B),"")</f>
      </c>
      <c r="G125" s="87">
        <f>IF(SUMIF('Other Penalties Details'!$A:$A,$A125,'Other Penalties Details'!$C:$C)&gt;0,SUMIF('Other Penalties Details'!$A:$A,$A125,'Other Penalties Details'!$C:$C),"")</f>
      </c>
      <c r="H125" s="87">
        <f>IF(SUMIF('Other Penalties Details'!$A:$A,$A125,'Other Penalties Details'!$D:$D)&gt;0,SUMIF('Other Penalties Details'!$A:$A,$A125,'Other Penalties Details'!$D:$D),"")</f>
      </c>
      <c r="I125" s="87">
        <f>IF(SUMIF('Other Penalties Details'!$A:$A,$A125,'Other Penalties Details'!$E:$E)&gt;0,SUMIF('Other Penalties Details'!$A:$A,$A125,'Other Penalties Details'!$E:$E),"")</f>
      </c>
      <c r="J125" s="87">
        <f>IF(SUMIF('Other Penalties Details'!$A:$A,$A125,'Other Penalties Details'!$F:$F)&gt;0,SUMIF('Other Penalties Details'!$A:$A,$A125,'Other Penalties Details'!$F:$F),"")</f>
      </c>
      <c r="K125" s="86">
        <f aca="true" t="shared" si="2" ref="K125:K131">IF(SUM(F125:J125)=0,"",INT(SUM(F125:J125)/60)&amp;":"&amp;IF(SUM(F125:J125)=INT(SUM(F125:J125)/60)*60,"0","")&amp;SUM(F125:J125)-INT(SUM(F125:J125)/60)*60)</f>
      </c>
      <c r="L125" s="88"/>
    </row>
    <row r="126" spans="1:12" ht="14.25" customHeight="1">
      <c r="A126" s="86">
        <v>132</v>
      </c>
      <c r="B126" s="234" t="str">
        <f>VLOOKUP($A126,Startlist!$B:$H,2,FALSE)</f>
        <v>2VT</v>
      </c>
      <c r="C126" s="170" t="str">
        <f>VLOOKUP($A126,Startlist!$B:$H,3,FALSE)</f>
        <v>Joosep Pukk</v>
      </c>
      <c r="D126" s="170" t="str">
        <f>VLOOKUP($A126,Startlist!$B:$H,4,FALSE)</f>
        <v>Rauno Orupõld</v>
      </c>
      <c r="E126" s="170" t="str">
        <f>VLOOKUP($A126,Startlist!$B:$H,7,FALSE)</f>
        <v>BMW 318 IS</v>
      </c>
      <c r="F126" s="87">
        <f>IF(SUMIF('Other Penalties Details'!$A:$A,$A126,'Other Penalties Details'!$B:$B)&gt;0,SUMIF('Other Penalties Details'!$A:$A,$A126,'Other Penalties Details'!$B:$B),"")</f>
      </c>
      <c r="G126" s="87">
        <f>IF(SUMIF('Other Penalties Details'!$A:$A,$A126,'Other Penalties Details'!$C:$C)&gt;0,SUMIF('Other Penalties Details'!$A:$A,$A126,'Other Penalties Details'!$C:$C),"")</f>
      </c>
      <c r="H126" s="87">
        <f>IF(SUMIF('Other Penalties Details'!$A:$A,$A126,'Other Penalties Details'!$D:$D)&gt;0,SUMIF('Other Penalties Details'!$A:$A,$A126,'Other Penalties Details'!$D:$D),"")</f>
        <v>60</v>
      </c>
      <c r="I126" s="87">
        <f>IF(SUMIF('Other Penalties Details'!$A:$A,$A126,'Other Penalties Details'!$E:$E)&gt;0,SUMIF('Other Penalties Details'!$A:$A,$A126,'Other Penalties Details'!$E:$E),"")</f>
      </c>
      <c r="J126" s="87">
        <f>IF(SUMIF('Other Penalties Details'!$A:$A,$A126,'Other Penalties Details'!$F:$F)&gt;0,SUMIF('Other Penalties Details'!$A:$A,$A126,'Other Penalties Details'!$F:$F),"")</f>
      </c>
      <c r="K126" s="86" t="str">
        <f t="shared" si="2"/>
        <v>1:00</v>
      </c>
      <c r="L126" s="88"/>
    </row>
    <row r="127" spans="1:12" ht="14.25" customHeight="1">
      <c r="A127" s="86">
        <v>134</v>
      </c>
      <c r="B127" s="234" t="str">
        <f>VLOOKUP($A127,Startlist!$B:$H,2,FALSE)</f>
        <v>2ST</v>
      </c>
      <c r="C127" s="170" t="str">
        <f>VLOOKUP($A127,Startlist!$B:$H,3,FALSE)</f>
        <v>Peeter Kask</v>
      </c>
      <c r="D127" s="170" t="str">
        <f>VLOOKUP($A127,Startlist!$B:$H,4,FALSE)</f>
        <v>Karl Kask</v>
      </c>
      <c r="E127" s="170" t="str">
        <f>VLOOKUP($A127,Startlist!$B:$H,7,FALSE)</f>
        <v>BMW 323TI</v>
      </c>
      <c r="F127" s="87">
        <f>IF(SUMIF('Other Penalties Details'!$A:$A,$A127,'Other Penalties Details'!$B:$B)&gt;0,SUMIF('Other Penalties Details'!$A:$A,$A127,'Other Penalties Details'!$B:$B),"")</f>
      </c>
      <c r="G127" s="87">
        <f>IF(SUMIF('Other Penalties Details'!$A:$A,$A127,'Other Penalties Details'!$C:$C)&gt;0,SUMIF('Other Penalties Details'!$A:$A,$A127,'Other Penalties Details'!$C:$C),"")</f>
      </c>
      <c r="H127" s="87">
        <f>IF(SUMIF('Other Penalties Details'!$A:$A,$A127,'Other Penalties Details'!$D:$D)&gt;0,SUMIF('Other Penalties Details'!$A:$A,$A127,'Other Penalties Details'!$D:$D),"")</f>
      </c>
      <c r="I127" s="87">
        <f>IF(SUMIF('Other Penalties Details'!$A:$A,$A127,'Other Penalties Details'!$E:$E)&gt;0,SUMIF('Other Penalties Details'!$A:$A,$A127,'Other Penalties Details'!$E:$E),"")</f>
        <v>10</v>
      </c>
      <c r="J127" s="87">
        <f>IF(SUMIF('Other Penalties Details'!$A:$A,$A127,'Other Penalties Details'!$F:$F)&gt;0,SUMIF('Other Penalties Details'!$A:$A,$A127,'Other Penalties Details'!$F:$F),"")</f>
      </c>
      <c r="K127" s="86" t="str">
        <f t="shared" si="2"/>
        <v>0:10</v>
      </c>
      <c r="L127" s="88"/>
    </row>
    <row r="128" spans="1:12" ht="14.25" customHeight="1">
      <c r="A128" s="236">
        <v>135</v>
      </c>
      <c r="B128" s="169" t="str">
        <f>VLOOKUP($A128,Startlist!$B:$H,2,FALSE)</f>
        <v>2ST</v>
      </c>
      <c r="C128" s="170" t="str">
        <f>VLOOKUP($A128,Startlist!$B:$H,3,FALSE)</f>
        <v>Gerhard Toom</v>
      </c>
      <c r="D128" s="170" t="str">
        <f>VLOOKUP($A128,Startlist!$B:$H,4,FALSE)</f>
        <v>Reino Vaarma</v>
      </c>
      <c r="E128" s="170" t="str">
        <f>VLOOKUP($A128,Startlist!$B:$H,7,FALSE)</f>
        <v>BMW 325I</v>
      </c>
      <c r="F128" s="87">
        <f>IF(SUMIF('Other Penalties Details'!$A:$A,$A128,'Other Penalties Details'!$B:$B)&gt;0,SUMIF('Other Penalties Details'!$A:$A,$A128,'Other Penalties Details'!$B:$B),"")</f>
      </c>
      <c r="G128" s="87">
        <f>IF(SUMIF('Other Penalties Details'!$A:$A,$A128,'Other Penalties Details'!$C:$C)&gt;0,SUMIF('Other Penalties Details'!$A:$A,$A128,'Other Penalties Details'!$C:$C),"")</f>
      </c>
      <c r="H128" s="87">
        <f>IF(SUMIF('Other Penalties Details'!$A:$A,$A128,'Other Penalties Details'!$D:$D)&gt;0,SUMIF('Other Penalties Details'!$A:$A,$A128,'Other Penalties Details'!$D:$D),"")</f>
      </c>
      <c r="I128" s="87">
        <f>IF(SUMIF('Other Penalties Details'!$A:$A,$A128,'Other Penalties Details'!$E:$E)&gt;0,SUMIF('Other Penalties Details'!$A:$A,$A128,'Other Penalties Details'!$E:$E),"")</f>
        <v>10</v>
      </c>
      <c r="J128" s="87">
        <f>IF(SUMIF('Other Penalties Details'!$A:$A,$A128,'Other Penalties Details'!$F:$F)&gt;0,SUMIF('Other Penalties Details'!$A:$A,$A128,'Other Penalties Details'!$F:$F),"")</f>
      </c>
      <c r="K128" s="86" t="str">
        <f t="shared" si="2"/>
        <v>0:10</v>
      </c>
      <c r="L128" s="88"/>
    </row>
    <row r="129" spans="1:12" ht="14.25" customHeight="1">
      <c r="A129" s="86">
        <v>136</v>
      </c>
      <c r="B129" s="234" t="str">
        <f>VLOOKUP($A129,Startlist!$B:$H,2,FALSE)</f>
        <v>2ST</v>
      </c>
      <c r="C129" s="170" t="str">
        <f>VLOOKUP($A129,Startlist!$B:$H,3,FALSE)</f>
        <v>Neddy-Martin Toom</v>
      </c>
      <c r="D129" s="170" t="str">
        <f>VLOOKUP($A129,Startlist!$B:$H,4,FALSE)</f>
        <v>Ivo Naan</v>
      </c>
      <c r="E129" s="170" t="str">
        <f>VLOOKUP($A129,Startlist!$B:$H,7,FALSE)</f>
        <v>BMW 328</v>
      </c>
      <c r="F129" s="87">
        <f>IF(SUMIF('Other Penalties Details'!$A:$A,$A129,'Other Penalties Details'!$B:$B)&gt;0,SUMIF('Other Penalties Details'!$A:$A,$A129,'Other Penalties Details'!$B:$B),"")</f>
        <v>10</v>
      </c>
      <c r="G129" s="87">
        <f>IF(SUMIF('Other Penalties Details'!$A:$A,$A129,'Other Penalties Details'!$C:$C)&gt;0,SUMIF('Other Penalties Details'!$A:$A,$A129,'Other Penalties Details'!$C:$C),"")</f>
      </c>
      <c r="H129" s="87">
        <f>IF(SUMIF('Other Penalties Details'!$A:$A,$A129,'Other Penalties Details'!$D:$D)&gt;0,SUMIF('Other Penalties Details'!$A:$A,$A129,'Other Penalties Details'!$D:$D),"")</f>
      </c>
      <c r="I129" s="87">
        <f>IF(SUMIF('Other Penalties Details'!$A:$A,$A129,'Other Penalties Details'!$E:$E)&gt;0,SUMIF('Other Penalties Details'!$A:$A,$A129,'Other Penalties Details'!$E:$E),"")</f>
      </c>
      <c r="J129" s="87">
        <f>IF(SUMIF('Other Penalties Details'!$A:$A,$A129,'Other Penalties Details'!$F:$F)&gt;0,SUMIF('Other Penalties Details'!$A:$A,$A129,'Other Penalties Details'!$F:$F),"")</f>
      </c>
      <c r="K129" s="86" t="str">
        <f t="shared" si="2"/>
        <v>0:10</v>
      </c>
      <c r="L129" s="88"/>
    </row>
    <row r="130" spans="1:12" ht="14.25" customHeight="1">
      <c r="A130" s="86">
        <v>137</v>
      </c>
      <c r="B130" s="234" t="str">
        <f>VLOOKUP($A130,Startlist!$B:$H,2,FALSE)</f>
        <v>2ST</v>
      </c>
      <c r="C130" s="170" t="str">
        <f>VLOOKUP($A130,Startlist!$B:$H,3,FALSE)</f>
        <v>Janno Johanson</v>
      </c>
      <c r="D130" s="170" t="str">
        <f>VLOOKUP($A130,Startlist!$B:$H,4,FALSE)</f>
        <v>Aldo Sander</v>
      </c>
      <c r="E130" s="170" t="str">
        <f>VLOOKUP($A130,Startlist!$B:$H,7,FALSE)</f>
        <v>BMW 318</v>
      </c>
      <c r="F130" s="87">
        <f>IF(SUMIF('Other Penalties Details'!$A:$A,$A130,'Other Penalties Details'!$B:$B)&gt;0,SUMIF('Other Penalties Details'!$A:$A,$A130,'Other Penalties Details'!$B:$B),"")</f>
      </c>
      <c r="G130" s="87">
        <f>IF(SUMIF('Other Penalties Details'!$A:$A,$A130,'Other Penalties Details'!$C:$C)&gt;0,SUMIF('Other Penalties Details'!$A:$A,$A130,'Other Penalties Details'!$C:$C),"")</f>
      </c>
      <c r="H130" s="87">
        <f>IF(SUMIF('Other Penalties Details'!$A:$A,$A130,'Other Penalties Details'!$D:$D)&gt;0,SUMIF('Other Penalties Details'!$A:$A,$A130,'Other Penalties Details'!$D:$D),"")</f>
      </c>
      <c r="I130" s="87">
        <f>IF(SUMIF('Other Penalties Details'!$A:$A,$A130,'Other Penalties Details'!$E:$E)&gt;0,SUMIF('Other Penalties Details'!$A:$A,$A130,'Other Penalties Details'!$E:$E),"")</f>
      </c>
      <c r="J130" s="87">
        <f>IF(SUMIF('Other Penalties Details'!$A:$A,$A130,'Other Penalties Details'!$F:$F)&gt;0,SUMIF('Other Penalties Details'!$A:$A,$A130,'Other Penalties Details'!$F:$F),"")</f>
      </c>
      <c r="K130" s="86">
        <f t="shared" si="2"/>
      </c>
      <c r="L130" s="88"/>
    </row>
    <row r="131" spans="1:12" ht="14.25" customHeight="1">
      <c r="A131" s="86">
        <v>138</v>
      </c>
      <c r="B131" s="234" t="str">
        <f>VLOOKUP($A131,Startlist!$B:$H,2,FALSE)</f>
        <v>2ST</v>
      </c>
      <c r="C131" s="170" t="str">
        <f>VLOOKUP($A131,Startlist!$B:$H,3,FALSE)</f>
        <v>Alvar Udu</v>
      </c>
      <c r="D131" s="170" t="str">
        <f>VLOOKUP($A131,Startlist!$B:$H,4,FALSE)</f>
        <v>Lauri Varblas</v>
      </c>
      <c r="E131" s="170" t="str">
        <f>VLOOKUP($A131,Startlist!$B:$H,7,FALSE)</f>
        <v>BMW 323</v>
      </c>
      <c r="F131" s="87">
        <f>IF(SUMIF('Other Penalties Details'!$A:$A,$A131,'Other Penalties Details'!$B:$B)&gt;0,SUMIF('Other Penalties Details'!$A:$A,$A131,'Other Penalties Details'!$B:$B),"")</f>
      </c>
      <c r="G131" s="87">
        <f>IF(SUMIF('Other Penalties Details'!$A:$A,$A131,'Other Penalties Details'!$C:$C)&gt;0,SUMIF('Other Penalties Details'!$A:$A,$A131,'Other Penalties Details'!$C:$C),"")</f>
      </c>
      <c r="H131" s="87">
        <f>IF(SUMIF('Other Penalties Details'!$A:$A,$A131,'Other Penalties Details'!$D:$D)&gt;0,SUMIF('Other Penalties Details'!$A:$A,$A131,'Other Penalties Details'!$D:$D),"")</f>
        <v>60</v>
      </c>
      <c r="I131" s="87">
        <f>IF(SUMIF('Other Penalties Details'!$A:$A,$A131,'Other Penalties Details'!$E:$E)&gt;0,SUMIF('Other Penalties Details'!$A:$A,$A131,'Other Penalties Details'!$E:$E),"")</f>
      </c>
      <c r="J131" s="87">
        <f>IF(SUMIF('Other Penalties Details'!$A:$A,$A131,'Other Penalties Details'!$F:$F)&gt;0,SUMIF('Other Penalties Details'!$A:$A,$A131,'Other Penalties Details'!$F:$F),"")</f>
      </c>
      <c r="K131" s="86" t="str">
        <f t="shared" si="2"/>
        <v>1:00</v>
      </c>
      <c r="L131" s="88"/>
    </row>
    <row r="132" spans="1:12" ht="14.25" customHeight="1">
      <c r="A132" s="86">
        <v>139</v>
      </c>
      <c r="B132" s="234" t="str">
        <f>VLOOKUP($A132,Startlist!$B:$H,2,FALSE)</f>
        <v>2ST</v>
      </c>
      <c r="C132" s="170" t="str">
        <f>VLOOKUP($A132,Startlist!$B:$H,3,FALSE)</f>
        <v>Janar Kleitsman</v>
      </c>
      <c r="D132" s="170" t="str">
        <f>VLOOKUP($A132,Startlist!$B:$H,4,FALSE)</f>
        <v>Heiki Kapstas</v>
      </c>
      <c r="E132" s="170" t="str">
        <f>VLOOKUP($A132,Startlist!$B:$H,7,FALSE)</f>
        <v>BMW 318I</v>
      </c>
      <c r="F132" s="87">
        <f>IF(SUMIF('Other Penalties Details'!$A:$A,$A132,'Other Penalties Details'!$B:$B)&gt;0,SUMIF('Other Penalties Details'!$A:$A,$A132,'Other Penalties Details'!$B:$B),"")</f>
      </c>
      <c r="G132" s="87">
        <f>IF(SUMIF('Other Penalties Details'!$A:$A,$A132,'Other Penalties Details'!$C:$C)&gt;0,SUMIF('Other Penalties Details'!$A:$A,$A132,'Other Penalties Details'!$C:$C),"")</f>
      </c>
      <c r="H132" s="87">
        <f>IF(SUMIF('Other Penalties Details'!$A:$A,$A132,'Other Penalties Details'!$D:$D)&gt;0,SUMIF('Other Penalties Details'!$A:$A,$A132,'Other Penalties Details'!$D:$D),"")</f>
        <v>10</v>
      </c>
      <c r="I132" s="87">
        <f>IF(SUMIF('Other Penalties Details'!$A:$A,$A132,'Other Penalties Details'!$E:$E)&gt;0,SUMIF('Other Penalties Details'!$A:$A,$A132,'Other Penalties Details'!$E:$E),"")</f>
      </c>
      <c r="J132" s="87">
        <f>IF(SUMIF('Other Penalties Details'!$A:$A,$A132,'Other Penalties Details'!$F:$F)&gt;0,SUMIF('Other Penalties Details'!$A:$A,$A132,'Other Penalties Details'!$F:$F),"")</f>
      </c>
      <c r="K132" s="86" t="str">
        <f aca="true" t="shared" si="3" ref="K132:K140">IF(SUM(F132:J132)=0,"",INT(SUM(F132:J132)/60)&amp;":"&amp;IF(SUM(F132:J132)=INT(SUM(F132:J132)/60)*60,"0","")&amp;SUM(F132:J132)-INT(SUM(F132:J132)/60)*60)</f>
        <v>0:10</v>
      </c>
      <c r="L132" s="88"/>
    </row>
    <row r="133" spans="1:12" ht="14.25" customHeight="1">
      <c r="A133" s="86">
        <v>140</v>
      </c>
      <c r="B133" s="234" t="str">
        <f>VLOOKUP($A133,Startlist!$B:$H,2,FALSE)</f>
        <v>2ST</v>
      </c>
      <c r="C133" s="170" t="str">
        <f>VLOOKUP($A133,Startlist!$B:$H,3,FALSE)</f>
        <v>Aivo Lillepuu</v>
      </c>
      <c r="D133" s="170" t="str">
        <f>VLOOKUP($A133,Startlist!$B:$H,4,FALSE)</f>
        <v>Madis Laadre</v>
      </c>
      <c r="E133" s="170" t="str">
        <f>VLOOKUP($A133,Startlist!$B:$H,7,FALSE)</f>
        <v>BMW Compact</v>
      </c>
      <c r="F133" s="87">
        <f>IF(SUMIF('Other Penalties Details'!$A:$A,$A133,'Other Penalties Details'!$B:$B)&gt;0,SUMIF('Other Penalties Details'!$A:$A,$A133,'Other Penalties Details'!$B:$B),"")</f>
        <v>60</v>
      </c>
      <c r="G133" s="87">
        <f>IF(SUMIF('Other Penalties Details'!$A:$A,$A133,'Other Penalties Details'!$C:$C)&gt;0,SUMIF('Other Penalties Details'!$A:$A,$A133,'Other Penalties Details'!$C:$C),"")</f>
      </c>
      <c r="H133" s="87">
        <f>IF(SUMIF('Other Penalties Details'!$A:$A,$A133,'Other Penalties Details'!$D:$D)&gt;0,SUMIF('Other Penalties Details'!$A:$A,$A133,'Other Penalties Details'!$D:$D),"")</f>
        <v>10</v>
      </c>
      <c r="I133" s="87">
        <f>IF(SUMIF('Other Penalties Details'!$A:$A,$A133,'Other Penalties Details'!$E:$E)&gt;0,SUMIF('Other Penalties Details'!$A:$A,$A133,'Other Penalties Details'!$E:$E),"")</f>
        <v>10</v>
      </c>
      <c r="J133" s="87">
        <f>IF(SUMIF('Other Penalties Details'!$A:$A,$A133,'Other Penalties Details'!$F:$F)&gt;0,SUMIF('Other Penalties Details'!$A:$A,$A133,'Other Penalties Details'!$F:$F),"")</f>
      </c>
      <c r="K133" s="86" t="str">
        <f t="shared" si="3"/>
        <v>1:20</v>
      </c>
      <c r="L133" s="88"/>
    </row>
    <row r="134" spans="1:12" ht="14.25" customHeight="1">
      <c r="A134" s="235">
        <v>142</v>
      </c>
      <c r="B134" s="234" t="str">
        <f>VLOOKUP($A134,Startlist!$B:$H,2,FALSE)</f>
        <v>2ST</v>
      </c>
      <c r="C134" s="170" t="str">
        <f>VLOOKUP($A134,Startlist!$B:$H,3,FALSE)</f>
        <v>Kristjan Puusepp</v>
      </c>
      <c r="D134" s="170" t="str">
        <f>VLOOKUP($A134,Startlist!$B:$H,4,FALSE)</f>
        <v>Kris Schüts</v>
      </c>
      <c r="E134" s="170" t="str">
        <f>VLOOKUP($A134,Startlist!$B:$H,7,FALSE)</f>
        <v>BMW Compact</v>
      </c>
      <c r="F134" s="87">
        <f>IF(SUMIF('Other Penalties Details'!$A:$A,$A134,'Other Penalties Details'!$B:$B)&gt;0,SUMIF('Other Penalties Details'!$A:$A,$A134,'Other Penalties Details'!$B:$B),"")</f>
        <v>10</v>
      </c>
      <c r="G134" s="87">
        <f>IF(SUMIF('Other Penalties Details'!$A:$A,$A134,'Other Penalties Details'!$C:$C)&gt;0,SUMIF('Other Penalties Details'!$A:$A,$A134,'Other Penalties Details'!$C:$C),"")</f>
      </c>
      <c r="H134" s="87">
        <f>IF(SUMIF('Other Penalties Details'!$A:$A,$A134,'Other Penalties Details'!$D:$D)&gt;0,SUMIF('Other Penalties Details'!$A:$A,$A134,'Other Penalties Details'!$D:$D),"")</f>
      </c>
      <c r="I134" s="87">
        <f>IF(SUMIF('Other Penalties Details'!$A:$A,$A134,'Other Penalties Details'!$E:$E)&gt;0,SUMIF('Other Penalties Details'!$A:$A,$A134,'Other Penalties Details'!$E:$E),"")</f>
      </c>
      <c r="J134" s="87">
        <f>IF(SUMIF('Other Penalties Details'!$A:$A,$A134,'Other Penalties Details'!$F:$F)&gt;0,SUMIF('Other Penalties Details'!$A:$A,$A134,'Other Penalties Details'!$F:$F),"")</f>
      </c>
      <c r="K134" s="86" t="str">
        <f t="shared" si="3"/>
        <v>0:10</v>
      </c>
      <c r="L134" s="88"/>
    </row>
    <row r="135" spans="1:12" ht="14.25" customHeight="1">
      <c r="A135" s="86">
        <v>143</v>
      </c>
      <c r="B135" s="234" t="str">
        <f>VLOOKUP($A135,Startlist!$B:$H,2,FALSE)</f>
        <v>4WD</v>
      </c>
      <c r="C135" s="170" t="str">
        <f>VLOOKUP($A135,Startlist!$B:$H,3,FALSE)</f>
        <v>Kaido Kask</v>
      </c>
      <c r="D135" s="170" t="str">
        <f>VLOOKUP($A135,Startlist!$B:$H,4,FALSE)</f>
        <v>Martin Väster</v>
      </c>
      <c r="E135" s="170" t="str">
        <f>VLOOKUP($A135,Startlist!$B:$H,7,FALSE)</f>
        <v>Mitsubishi Lancer Evo 9</v>
      </c>
      <c r="F135" s="87">
        <f>IF(SUMIF('Other Penalties Details'!$A:$A,$A135,'Other Penalties Details'!$B:$B)&gt;0,SUMIF('Other Penalties Details'!$A:$A,$A135,'Other Penalties Details'!$B:$B),"")</f>
        <v>60</v>
      </c>
      <c r="G135" s="87">
        <f>IF(SUMIF('Other Penalties Details'!$A:$A,$A135,'Other Penalties Details'!$C:$C)&gt;0,SUMIF('Other Penalties Details'!$A:$A,$A135,'Other Penalties Details'!$C:$C),"")</f>
      </c>
      <c r="H135" s="87">
        <f>IF(SUMIF('Other Penalties Details'!$A:$A,$A135,'Other Penalties Details'!$D:$D)&gt;0,SUMIF('Other Penalties Details'!$A:$A,$A135,'Other Penalties Details'!$D:$D),"")</f>
      </c>
      <c r="I135" s="87">
        <f>IF(SUMIF('Other Penalties Details'!$A:$A,$A135,'Other Penalties Details'!$E:$E)&gt;0,SUMIF('Other Penalties Details'!$A:$A,$A135,'Other Penalties Details'!$E:$E),"")</f>
      </c>
      <c r="J135" s="87">
        <f>IF(SUMIF('Other Penalties Details'!$A:$A,$A135,'Other Penalties Details'!$F:$F)&gt;0,SUMIF('Other Penalties Details'!$A:$A,$A135,'Other Penalties Details'!$F:$F),"")</f>
      </c>
      <c r="K135" s="86" t="str">
        <f t="shared" si="3"/>
        <v>1:00</v>
      </c>
      <c r="L135" s="88"/>
    </row>
    <row r="136" spans="1:12" ht="14.25" customHeight="1">
      <c r="A136" s="237">
        <v>144</v>
      </c>
      <c r="B136" s="234" t="str">
        <f>VLOOKUP($A136,Startlist!$B:$H,2,FALSE)</f>
        <v>SPO</v>
      </c>
      <c r="C136" s="170" t="str">
        <f>VLOOKUP($A136,Startlist!$B:$H,3,FALSE)</f>
        <v>Erki Auendorf</v>
      </c>
      <c r="D136" s="170" t="str">
        <f>VLOOKUP($A136,Startlist!$B:$H,4,FALSE)</f>
        <v>Maiko Kalde</v>
      </c>
      <c r="E136" s="170" t="str">
        <f>VLOOKUP($A136,Startlist!$B:$H,7,FALSE)</f>
        <v>Honda Civic</v>
      </c>
      <c r="F136" s="87">
        <f>IF(SUMIF('Other Penalties Details'!$A:$A,$A136,'Other Penalties Details'!$B:$B)&gt;0,SUMIF('Other Penalties Details'!$A:$A,$A136,'Other Penalties Details'!$B:$B),"")</f>
        <v>10</v>
      </c>
      <c r="G136" s="87">
        <f>IF(SUMIF('Other Penalties Details'!$A:$A,$A136,'Other Penalties Details'!$C:$C)&gt;0,SUMIF('Other Penalties Details'!$A:$A,$A136,'Other Penalties Details'!$C:$C),"")</f>
      </c>
      <c r="H136" s="87">
        <f>IF(SUMIF('Other Penalties Details'!$A:$A,$A136,'Other Penalties Details'!$D:$D)&gt;0,SUMIF('Other Penalties Details'!$A:$A,$A136,'Other Penalties Details'!$D:$D),"")</f>
      </c>
      <c r="I136" s="87">
        <f>IF(SUMIF('Other Penalties Details'!$A:$A,$A136,'Other Penalties Details'!$E:$E)&gt;0,SUMIF('Other Penalties Details'!$A:$A,$A136,'Other Penalties Details'!$E:$E),"")</f>
      </c>
      <c r="J136" s="87">
        <f>IF(SUMIF('Other Penalties Details'!$A:$A,$A136,'Other Penalties Details'!$F:$F)&gt;0,SUMIF('Other Penalties Details'!$A:$A,$A136,'Other Penalties Details'!$F:$F),"")</f>
      </c>
      <c r="K136" s="86" t="str">
        <f t="shared" si="3"/>
        <v>0:10</v>
      </c>
      <c r="L136" s="88"/>
    </row>
    <row r="137" spans="1:12" ht="14.25" customHeight="1">
      <c r="A137" s="86">
        <v>145</v>
      </c>
      <c r="B137" s="234" t="str">
        <f>VLOOKUP($A137,Startlist!$B:$H,2,FALSE)</f>
        <v>SPO</v>
      </c>
      <c r="C137" s="170" t="str">
        <f>VLOOKUP($A137,Startlist!$B:$H,3,FALSE)</f>
        <v>Rain Kuuskmann</v>
      </c>
      <c r="D137" s="170" t="str">
        <f>VLOOKUP($A137,Startlist!$B:$H,4,FALSE)</f>
        <v>Karol Pert</v>
      </c>
      <c r="E137" s="170" t="str">
        <f>VLOOKUP($A137,Startlist!$B:$H,7,FALSE)</f>
        <v>BMW 316</v>
      </c>
      <c r="F137" s="87">
        <f>IF(SUMIF('Other Penalties Details'!$A:$A,$A137,'Other Penalties Details'!$B:$B)&gt;0,SUMIF('Other Penalties Details'!$A:$A,$A137,'Other Penalties Details'!$B:$B),"")</f>
      </c>
      <c r="G137" s="87">
        <f>IF(SUMIF('Other Penalties Details'!$A:$A,$A137,'Other Penalties Details'!$C:$C)&gt;0,SUMIF('Other Penalties Details'!$A:$A,$A137,'Other Penalties Details'!$C:$C),"")</f>
        <v>10</v>
      </c>
      <c r="H137" s="87">
        <f>IF(SUMIF('Other Penalties Details'!$A:$A,$A137,'Other Penalties Details'!$D:$D)&gt;0,SUMIF('Other Penalties Details'!$A:$A,$A137,'Other Penalties Details'!$D:$D),"")</f>
      </c>
      <c r="I137" s="87">
        <f>IF(SUMIF('Other Penalties Details'!$A:$A,$A137,'Other Penalties Details'!$E:$E)&gt;0,SUMIF('Other Penalties Details'!$A:$A,$A137,'Other Penalties Details'!$E:$E),"")</f>
      </c>
      <c r="J137" s="87">
        <f>IF(SUMIF('Other Penalties Details'!$A:$A,$A137,'Other Penalties Details'!$F:$F)&gt;0,SUMIF('Other Penalties Details'!$A:$A,$A137,'Other Penalties Details'!$F:$F),"")</f>
      </c>
      <c r="K137" s="86" t="str">
        <f t="shared" si="3"/>
        <v>0:10</v>
      </c>
      <c r="L137" s="88"/>
    </row>
    <row r="138" spans="1:12" ht="14.25" customHeight="1">
      <c r="A138" s="236">
        <v>146</v>
      </c>
      <c r="B138" s="169" t="str">
        <f>VLOOKUP($A138,Startlist!$B:$H,2,FALSE)</f>
        <v>SPO</v>
      </c>
      <c r="C138" s="170" t="str">
        <f>VLOOKUP($A138,Startlist!$B:$H,3,FALSE)</f>
        <v>Antti Tooming</v>
      </c>
      <c r="D138" s="170" t="str">
        <f>VLOOKUP($A138,Startlist!$B:$H,4,FALSE)</f>
        <v>Kaire Lusti</v>
      </c>
      <c r="E138" s="170" t="str">
        <f>VLOOKUP($A138,Startlist!$B:$H,7,FALSE)</f>
        <v>BMW 330I</v>
      </c>
      <c r="F138" s="87">
        <f>IF(SUMIF('Other Penalties Details'!$A:$A,$A138,'Other Penalties Details'!$B:$B)&gt;0,SUMIF('Other Penalties Details'!$A:$A,$A138,'Other Penalties Details'!$B:$B),"")</f>
        <v>10</v>
      </c>
      <c r="G138" s="87">
        <f>IF(SUMIF('Other Penalties Details'!$A:$A,$A138,'Other Penalties Details'!$C:$C)&gt;0,SUMIF('Other Penalties Details'!$A:$A,$A138,'Other Penalties Details'!$C:$C),"")</f>
        <v>10</v>
      </c>
      <c r="H138" s="87">
        <f>IF(SUMIF('Other Penalties Details'!$A:$A,$A138,'Other Penalties Details'!$D:$D)&gt;0,SUMIF('Other Penalties Details'!$A:$A,$A138,'Other Penalties Details'!$D:$D),"")</f>
      </c>
      <c r="I138" s="87">
        <f>IF(SUMIF('Other Penalties Details'!$A:$A,$A138,'Other Penalties Details'!$E:$E)&gt;0,SUMIF('Other Penalties Details'!$A:$A,$A138,'Other Penalties Details'!$E:$E),"")</f>
      </c>
      <c r="J138" s="87">
        <f>IF(SUMIF('Other Penalties Details'!$A:$A,$A138,'Other Penalties Details'!$F:$F)&gt;0,SUMIF('Other Penalties Details'!$A:$A,$A138,'Other Penalties Details'!$F:$F),"")</f>
      </c>
      <c r="K138" s="86" t="str">
        <f t="shared" si="3"/>
        <v>0:20</v>
      </c>
      <c r="L138" s="88"/>
    </row>
    <row r="139" spans="1:12" ht="14.25" customHeight="1">
      <c r="A139" s="86">
        <v>147</v>
      </c>
      <c r="B139" s="234" t="str">
        <f>VLOOKUP($A139,Startlist!$B:$H,2,FALSE)</f>
        <v>SPO</v>
      </c>
      <c r="C139" s="170" t="str">
        <f>VLOOKUP($A139,Startlist!$B:$H,3,FALSE)</f>
        <v>Kristjan Ojaste</v>
      </c>
      <c r="D139" s="170" t="str">
        <f>VLOOKUP($A139,Startlist!$B:$H,4,FALSE)</f>
        <v>Tõnu Tikerpalu</v>
      </c>
      <c r="E139" s="170" t="str">
        <f>VLOOKUP($A139,Startlist!$B:$H,7,FALSE)</f>
        <v>BMW 318</v>
      </c>
      <c r="F139" s="87">
        <f>IF(SUMIF('Other Penalties Details'!$A:$A,$A139,'Other Penalties Details'!$B:$B)&gt;0,SUMIF('Other Penalties Details'!$A:$A,$A139,'Other Penalties Details'!$B:$B),"")</f>
      </c>
      <c r="G139" s="87">
        <f>IF(SUMIF('Other Penalties Details'!$A:$A,$A139,'Other Penalties Details'!$C:$C)&gt;0,SUMIF('Other Penalties Details'!$A:$A,$A139,'Other Penalties Details'!$C:$C),"")</f>
      </c>
      <c r="H139" s="87">
        <f>IF(SUMIF('Other Penalties Details'!$A:$A,$A139,'Other Penalties Details'!$D:$D)&gt;0,SUMIF('Other Penalties Details'!$A:$A,$A139,'Other Penalties Details'!$D:$D),"")</f>
      </c>
      <c r="I139" s="87">
        <f>IF(SUMIF('Other Penalties Details'!$A:$A,$A139,'Other Penalties Details'!$E:$E)&gt;0,SUMIF('Other Penalties Details'!$A:$A,$A139,'Other Penalties Details'!$E:$E),"")</f>
      </c>
      <c r="J139" s="87">
        <f>IF(SUMIF('Other Penalties Details'!$A:$A,$A139,'Other Penalties Details'!$F:$F)&gt;0,SUMIF('Other Penalties Details'!$A:$A,$A139,'Other Penalties Details'!$F:$F),"")</f>
      </c>
      <c r="K139" s="86">
        <f t="shared" si="3"/>
      </c>
      <c r="L139" s="88"/>
    </row>
    <row r="140" spans="1:12" ht="14.25" customHeight="1">
      <c r="A140" s="86">
        <v>148</v>
      </c>
      <c r="B140" s="234" t="str">
        <f>VLOOKUP($A140,Startlist!$B:$H,2,FALSE)</f>
        <v>2SE</v>
      </c>
      <c r="C140" s="170" t="str">
        <f>VLOOKUP($A140,Startlist!$B:$H,3,FALSE)</f>
        <v>Kristofer Märtson</v>
      </c>
      <c r="D140" s="170" t="str">
        <f>VLOOKUP($A140,Startlist!$B:$H,4,FALSE)</f>
        <v>Henry Kangro</v>
      </c>
      <c r="E140" s="170" t="str">
        <f>VLOOKUP($A140,Startlist!$B:$H,7,FALSE)</f>
        <v>Honda Civic Type-R</v>
      </c>
      <c r="F140" s="87">
        <f>IF(SUMIF('Other Penalties Details'!$A:$A,$A140,'Other Penalties Details'!$B:$B)&gt;0,SUMIF('Other Penalties Details'!$A:$A,$A140,'Other Penalties Details'!$B:$B),"")</f>
      </c>
      <c r="G140" s="87">
        <f>IF(SUMIF('Other Penalties Details'!$A:$A,$A140,'Other Penalties Details'!$C:$C)&gt;0,SUMIF('Other Penalties Details'!$A:$A,$A140,'Other Penalties Details'!$C:$C),"")</f>
      </c>
      <c r="H140" s="87">
        <f>IF(SUMIF('Other Penalties Details'!$A:$A,$A140,'Other Penalties Details'!$D:$D)&gt;0,SUMIF('Other Penalties Details'!$A:$A,$A140,'Other Penalties Details'!$D:$D),"")</f>
        <v>10</v>
      </c>
      <c r="I140" s="87">
        <f>IF(SUMIF('Other Penalties Details'!$A:$A,$A140,'Other Penalties Details'!$E:$E)&gt;0,SUMIF('Other Penalties Details'!$A:$A,$A140,'Other Penalties Details'!$E:$E),"")</f>
      </c>
      <c r="J140" s="87">
        <f>IF(SUMIF('Other Penalties Details'!$A:$A,$A140,'Other Penalties Details'!$F:$F)&gt;0,SUMIF('Other Penalties Details'!$A:$A,$A140,'Other Penalties Details'!$F:$F),"")</f>
      </c>
      <c r="K140" s="86" t="str">
        <f t="shared" si="3"/>
        <v>0:10</v>
      </c>
      <c r="L140" s="88"/>
    </row>
  </sheetData>
  <sheetProtection/>
  <autoFilter ref="A6:K140"/>
  <mergeCells count="5">
    <mergeCell ref="F5:J5"/>
    <mergeCell ref="K5:K6"/>
    <mergeCell ref="A2:K2"/>
    <mergeCell ref="A3:K3"/>
    <mergeCell ref="A4:K4"/>
  </mergeCells>
  <printOptions/>
  <pageMargins left="1.5748031496062993" right="0" top="0" bottom="0" header="0" footer="0"/>
  <pageSetup fitToHeight="0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K105"/>
  <sheetViews>
    <sheetView zoomScalePageLayoutView="0" workbookViewId="0" topLeftCell="A1">
      <pane ySplit="1" topLeftCell="A86" activePane="bottomLeft" state="frozen"/>
      <selection pane="topLeft" activeCell="A1" sqref="A1"/>
      <selection pane="bottomLeft" activeCell="A1" sqref="A1:H105"/>
    </sheetView>
  </sheetViews>
  <sheetFormatPr defaultColWidth="9.140625" defaultRowHeight="12.75" outlineLevelCol="1"/>
  <cols>
    <col min="1" max="1" width="9.28125" style="2" customWidth="1"/>
    <col min="2" max="4" width="10.00390625" style="2" customWidth="1"/>
    <col min="5" max="5" width="9.140625" style="2" customWidth="1"/>
    <col min="6" max="6" width="9.140625" style="2" hidden="1" customWidth="1" outlineLevel="1"/>
    <col min="7" max="7" width="23.7109375" style="2" bestFit="1" customWidth="1" collapsed="1"/>
    <col min="8" max="8" width="17.8515625" style="0" customWidth="1"/>
    <col min="9" max="9" width="17.00390625" style="0" hidden="1" customWidth="1"/>
  </cols>
  <sheetData>
    <row r="1" spans="1:9" ht="28.5" customHeight="1">
      <c r="A1" s="95" t="s">
        <v>1722</v>
      </c>
      <c r="B1" s="95" t="s">
        <v>1735</v>
      </c>
      <c r="C1" s="95" t="s">
        <v>1732</v>
      </c>
      <c r="D1" s="95" t="s">
        <v>1733</v>
      </c>
      <c r="E1" s="95" t="s">
        <v>1734</v>
      </c>
      <c r="F1" s="95" t="s">
        <v>1736</v>
      </c>
      <c r="G1" s="100" t="s">
        <v>1724</v>
      </c>
      <c r="H1" s="100" t="s">
        <v>1723</v>
      </c>
      <c r="I1" s="101" t="s">
        <v>1725</v>
      </c>
    </row>
    <row r="2" spans="1:9" s="88" customFormat="1" ht="12.75">
      <c r="A2" s="222">
        <v>2</v>
      </c>
      <c r="B2" s="219">
        <v>10</v>
      </c>
      <c r="C2" s="219"/>
      <c r="D2" s="219"/>
      <c r="E2" s="219"/>
      <c r="F2" s="219"/>
      <c r="G2" s="220" t="s">
        <v>2947</v>
      </c>
      <c r="H2" s="221" t="s">
        <v>2948</v>
      </c>
      <c r="I2" s="94"/>
    </row>
    <row r="3" spans="1:11" ht="12.75">
      <c r="A3" s="222">
        <v>2</v>
      </c>
      <c r="B3" s="219"/>
      <c r="C3" s="219"/>
      <c r="D3" s="219">
        <v>60</v>
      </c>
      <c r="E3" s="219"/>
      <c r="F3" s="219"/>
      <c r="G3" s="220" t="s">
        <v>919</v>
      </c>
      <c r="H3" s="221" t="s">
        <v>918</v>
      </c>
      <c r="I3" s="93"/>
      <c r="K3" s="88"/>
    </row>
    <row r="4" spans="1:11" ht="12.75">
      <c r="A4" s="222">
        <v>4</v>
      </c>
      <c r="B4" s="219"/>
      <c r="C4" s="219"/>
      <c r="D4" s="219">
        <v>60</v>
      </c>
      <c r="E4" s="219"/>
      <c r="F4" s="219"/>
      <c r="G4" s="220" t="s">
        <v>919</v>
      </c>
      <c r="H4" s="221" t="s">
        <v>918</v>
      </c>
      <c r="I4" s="93"/>
      <c r="K4" s="88"/>
    </row>
    <row r="5" spans="1:11" ht="12.75">
      <c r="A5" s="222">
        <v>5</v>
      </c>
      <c r="B5" s="219"/>
      <c r="C5" s="219"/>
      <c r="D5" s="219"/>
      <c r="E5" s="219">
        <v>20</v>
      </c>
      <c r="F5" s="219"/>
      <c r="G5" s="220" t="s">
        <v>2947</v>
      </c>
      <c r="H5" s="221" t="s">
        <v>1460</v>
      </c>
      <c r="I5" s="93"/>
      <c r="K5" s="88"/>
    </row>
    <row r="6" spans="1:11" ht="12.75">
      <c r="A6" s="222">
        <v>6</v>
      </c>
      <c r="B6" s="219"/>
      <c r="C6" s="219"/>
      <c r="D6" s="219">
        <v>60</v>
      </c>
      <c r="E6" s="219"/>
      <c r="F6" s="219"/>
      <c r="G6" s="220" t="s">
        <v>919</v>
      </c>
      <c r="H6" s="221" t="s">
        <v>918</v>
      </c>
      <c r="I6" s="93"/>
      <c r="K6" s="88"/>
    </row>
    <row r="7" spans="1:11" ht="12.75">
      <c r="A7" s="222">
        <v>8</v>
      </c>
      <c r="B7" s="219"/>
      <c r="C7" s="219"/>
      <c r="D7" s="219">
        <v>60</v>
      </c>
      <c r="E7" s="219"/>
      <c r="F7" s="219"/>
      <c r="G7" s="220" t="s">
        <v>919</v>
      </c>
      <c r="H7" s="221" t="s">
        <v>918</v>
      </c>
      <c r="I7" s="93"/>
      <c r="K7" s="88"/>
    </row>
    <row r="8" spans="1:11" ht="12.75">
      <c r="A8" s="222">
        <v>9</v>
      </c>
      <c r="B8" s="219"/>
      <c r="C8" s="219"/>
      <c r="D8" s="219"/>
      <c r="E8" s="219">
        <v>10</v>
      </c>
      <c r="F8" s="219"/>
      <c r="G8" s="220" t="s">
        <v>2947</v>
      </c>
      <c r="H8" s="221" t="s">
        <v>1460</v>
      </c>
      <c r="I8" s="93"/>
      <c r="K8" s="88"/>
    </row>
    <row r="9" spans="1:11" ht="12.75">
      <c r="A9" s="222">
        <v>11</v>
      </c>
      <c r="B9" s="219"/>
      <c r="C9" s="219"/>
      <c r="D9" s="219">
        <v>60</v>
      </c>
      <c r="E9" s="219"/>
      <c r="F9" s="219"/>
      <c r="G9" s="220" t="s">
        <v>919</v>
      </c>
      <c r="H9" s="221" t="s">
        <v>918</v>
      </c>
      <c r="I9" s="93"/>
      <c r="K9" s="88"/>
    </row>
    <row r="10" spans="1:11" ht="12.75">
      <c r="A10" s="222">
        <v>12</v>
      </c>
      <c r="B10" s="219">
        <v>10</v>
      </c>
      <c r="C10" s="219"/>
      <c r="D10" s="219"/>
      <c r="E10" s="219"/>
      <c r="F10" s="219"/>
      <c r="G10" s="220" t="s">
        <v>2947</v>
      </c>
      <c r="H10" s="221" t="s">
        <v>2948</v>
      </c>
      <c r="I10" s="93"/>
      <c r="K10" s="88"/>
    </row>
    <row r="11" spans="1:11" ht="12.75">
      <c r="A11" s="222">
        <v>12</v>
      </c>
      <c r="B11" s="219"/>
      <c r="C11" s="219"/>
      <c r="D11" s="219"/>
      <c r="E11" s="219">
        <v>10</v>
      </c>
      <c r="F11" s="219"/>
      <c r="G11" s="220" t="s">
        <v>2947</v>
      </c>
      <c r="H11" s="221" t="s">
        <v>1460</v>
      </c>
      <c r="I11" s="93"/>
      <c r="K11" s="88"/>
    </row>
    <row r="12" spans="1:11" ht="12.75">
      <c r="A12" s="222">
        <v>12</v>
      </c>
      <c r="B12" s="219">
        <v>10</v>
      </c>
      <c r="C12" s="219"/>
      <c r="D12" s="219"/>
      <c r="E12" s="219"/>
      <c r="F12" s="219"/>
      <c r="G12" s="220" t="s">
        <v>2947</v>
      </c>
      <c r="H12" s="221" t="s">
        <v>2950</v>
      </c>
      <c r="I12" s="93"/>
      <c r="K12" s="88"/>
    </row>
    <row r="13" spans="1:11" ht="12.75">
      <c r="A13" s="222">
        <v>12</v>
      </c>
      <c r="B13" s="219"/>
      <c r="C13" s="219">
        <v>10</v>
      </c>
      <c r="D13" s="219"/>
      <c r="E13" s="219"/>
      <c r="F13" s="219"/>
      <c r="G13" s="220" t="s">
        <v>2947</v>
      </c>
      <c r="H13" s="221" t="s">
        <v>588</v>
      </c>
      <c r="I13" s="93"/>
      <c r="K13" s="88"/>
    </row>
    <row r="14" spans="1:11" ht="12.75">
      <c r="A14" s="222">
        <v>12</v>
      </c>
      <c r="B14" s="219"/>
      <c r="C14" s="219"/>
      <c r="D14" s="219">
        <v>10</v>
      </c>
      <c r="E14" s="219"/>
      <c r="F14" s="219"/>
      <c r="G14" s="220" t="s">
        <v>2947</v>
      </c>
      <c r="H14" s="221" t="s">
        <v>918</v>
      </c>
      <c r="I14" s="93"/>
      <c r="K14" s="88"/>
    </row>
    <row r="15" spans="1:11" ht="12.75">
      <c r="A15" s="222">
        <v>15</v>
      </c>
      <c r="B15" s="219">
        <v>10</v>
      </c>
      <c r="C15" s="219"/>
      <c r="D15" s="219"/>
      <c r="E15" s="219"/>
      <c r="F15" s="219"/>
      <c r="G15" s="220" t="s">
        <v>2947</v>
      </c>
      <c r="H15" s="221" t="s">
        <v>2950</v>
      </c>
      <c r="I15" s="93"/>
      <c r="K15" s="88"/>
    </row>
    <row r="16" spans="1:11" ht="12.75">
      <c r="A16" s="222">
        <v>15</v>
      </c>
      <c r="B16" s="232">
        <v>10</v>
      </c>
      <c r="C16" s="219"/>
      <c r="D16" s="219"/>
      <c r="E16" s="219"/>
      <c r="F16" s="219"/>
      <c r="G16" s="220" t="s">
        <v>2947</v>
      </c>
      <c r="H16" s="233" t="s">
        <v>2977</v>
      </c>
      <c r="I16" s="93"/>
      <c r="K16" s="88"/>
    </row>
    <row r="17" spans="1:11" ht="12.75">
      <c r="A17" s="222">
        <v>15</v>
      </c>
      <c r="B17" s="232"/>
      <c r="C17" s="219"/>
      <c r="D17" s="219">
        <v>20</v>
      </c>
      <c r="E17" s="219"/>
      <c r="F17" s="219"/>
      <c r="G17" s="220" t="s">
        <v>2947</v>
      </c>
      <c r="H17" s="233" t="s">
        <v>918</v>
      </c>
      <c r="I17" s="93"/>
      <c r="K17" s="88"/>
    </row>
    <row r="18" spans="1:11" ht="12.75">
      <c r="A18" s="222">
        <v>17</v>
      </c>
      <c r="B18" s="232">
        <v>10</v>
      </c>
      <c r="C18" s="219"/>
      <c r="D18" s="219"/>
      <c r="E18" s="219"/>
      <c r="F18" s="219"/>
      <c r="G18" s="220" t="s">
        <v>2947</v>
      </c>
      <c r="H18" s="233" t="s">
        <v>2950</v>
      </c>
      <c r="I18" s="93"/>
      <c r="K18" s="88"/>
    </row>
    <row r="19" spans="1:11" ht="12.75">
      <c r="A19" s="222">
        <v>17</v>
      </c>
      <c r="B19" s="232"/>
      <c r="C19" s="219"/>
      <c r="D19" s="219">
        <v>60</v>
      </c>
      <c r="E19" s="219"/>
      <c r="F19" s="219"/>
      <c r="G19" s="220" t="s">
        <v>919</v>
      </c>
      <c r="H19" s="233" t="s">
        <v>918</v>
      </c>
      <c r="I19" s="93"/>
      <c r="K19" s="88"/>
    </row>
    <row r="20" spans="1:11" ht="12.75">
      <c r="A20" s="222">
        <v>20</v>
      </c>
      <c r="B20" s="232"/>
      <c r="C20" s="219"/>
      <c r="D20" s="219">
        <v>30</v>
      </c>
      <c r="E20" s="219"/>
      <c r="F20" s="219"/>
      <c r="G20" s="220" t="s">
        <v>2947</v>
      </c>
      <c r="H20" s="233" t="s">
        <v>918</v>
      </c>
      <c r="I20" s="93"/>
      <c r="K20" s="88"/>
    </row>
    <row r="21" spans="1:11" ht="12.75">
      <c r="A21" s="222">
        <v>23</v>
      </c>
      <c r="B21" s="232">
        <v>10</v>
      </c>
      <c r="C21" s="219"/>
      <c r="D21" s="219"/>
      <c r="E21" s="219"/>
      <c r="F21" s="219"/>
      <c r="G21" s="220" t="s">
        <v>2947</v>
      </c>
      <c r="H21" s="233" t="s">
        <v>2950</v>
      </c>
      <c r="I21" s="93"/>
      <c r="K21" s="88"/>
    </row>
    <row r="22" spans="1:11" ht="12.75">
      <c r="A22" s="222">
        <v>24</v>
      </c>
      <c r="B22" s="219"/>
      <c r="C22" s="219">
        <v>10</v>
      </c>
      <c r="D22" s="219"/>
      <c r="E22" s="219"/>
      <c r="F22" s="219"/>
      <c r="G22" s="220" t="s">
        <v>2978</v>
      </c>
      <c r="H22" s="233" t="s">
        <v>123</v>
      </c>
      <c r="I22" s="93"/>
      <c r="K22" s="88"/>
    </row>
    <row r="23" spans="1:11" ht="12.75">
      <c r="A23" s="222">
        <v>27</v>
      </c>
      <c r="B23" s="219">
        <v>10</v>
      </c>
      <c r="C23" s="219"/>
      <c r="D23" s="219"/>
      <c r="E23" s="219"/>
      <c r="F23" s="219"/>
      <c r="G23" s="220" t="s">
        <v>2947</v>
      </c>
      <c r="H23" s="233" t="s">
        <v>2950</v>
      </c>
      <c r="I23" s="93"/>
      <c r="K23" s="88"/>
    </row>
    <row r="24" spans="1:11" ht="12.75">
      <c r="A24" s="222">
        <v>27</v>
      </c>
      <c r="B24" s="219"/>
      <c r="C24" s="219">
        <v>10</v>
      </c>
      <c r="D24" s="219"/>
      <c r="E24" s="219"/>
      <c r="F24" s="219"/>
      <c r="G24" s="220" t="s">
        <v>2947</v>
      </c>
      <c r="H24" s="233" t="s">
        <v>588</v>
      </c>
      <c r="I24" s="93"/>
      <c r="K24" s="88"/>
    </row>
    <row r="25" spans="1:11" ht="12.75">
      <c r="A25" s="222">
        <v>28</v>
      </c>
      <c r="B25" s="219"/>
      <c r="C25" s="219">
        <v>60</v>
      </c>
      <c r="D25" s="219"/>
      <c r="E25" s="219"/>
      <c r="F25" s="219"/>
      <c r="G25" s="220" t="s">
        <v>2949</v>
      </c>
      <c r="H25" s="233" t="s">
        <v>588</v>
      </c>
      <c r="I25" s="93"/>
      <c r="K25" s="88"/>
    </row>
    <row r="26" spans="1:11" ht="12.75">
      <c r="A26" s="222">
        <v>29</v>
      </c>
      <c r="B26" s="219"/>
      <c r="C26" s="219">
        <v>60</v>
      </c>
      <c r="D26" s="219"/>
      <c r="E26" s="219"/>
      <c r="F26" s="219"/>
      <c r="G26" s="220" t="s">
        <v>2949</v>
      </c>
      <c r="H26" s="221" t="s">
        <v>588</v>
      </c>
      <c r="I26" s="93"/>
      <c r="K26" s="88"/>
    </row>
    <row r="27" spans="1:11" ht="12.75">
      <c r="A27" s="222">
        <v>30</v>
      </c>
      <c r="B27" s="219"/>
      <c r="C27" s="219">
        <v>10</v>
      </c>
      <c r="D27" s="219"/>
      <c r="E27" s="219"/>
      <c r="F27" s="219"/>
      <c r="G27" s="220" t="s">
        <v>2947</v>
      </c>
      <c r="H27" s="221" t="s">
        <v>588</v>
      </c>
      <c r="I27" s="93"/>
      <c r="K27" s="88"/>
    </row>
    <row r="28" spans="1:11" ht="12.75">
      <c r="A28" s="222">
        <v>31</v>
      </c>
      <c r="B28" s="219"/>
      <c r="C28" s="219">
        <v>10</v>
      </c>
      <c r="D28" s="219"/>
      <c r="E28" s="219"/>
      <c r="F28" s="219"/>
      <c r="G28" s="220" t="s">
        <v>2947</v>
      </c>
      <c r="H28" s="221" t="s">
        <v>588</v>
      </c>
      <c r="I28" s="93"/>
      <c r="K28" s="88"/>
    </row>
    <row r="29" spans="1:11" ht="12.75">
      <c r="A29" s="222">
        <v>34</v>
      </c>
      <c r="B29" s="219"/>
      <c r="C29" s="219"/>
      <c r="D29" s="219">
        <v>10</v>
      </c>
      <c r="E29" s="219"/>
      <c r="F29" s="219"/>
      <c r="G29" s="220" t="s">
        <v>2947</v>
      </c>
      <c r="H29" s="221" t="s">
        <v>918</v>
      </c>
      <c r="I29" s="93"/>
      <c r="K29" s="88"/>
    </row>
    <row r="30" spans="1:11" ht="12.75">
      <c r="A30" s="222">
        <v>39</v>
      </c>
      <c r="B30" s="219"/>
      <c r="C30" s="219"/>
      <c r="D30" s="219">
        <v>10</v>
      </c>
      <c r="E30" s="219"/>
      <c r="F30" s="219"/>
      <c r="G30" s="220" t="s">
        <v>2947</v>
      </c>
      <c r="H30" s="221" t="s">
        <v>918</v>
      </c>
      <c r="I30" s="93"/>
      <c r="K30" s="88"/>
    </row>
    <row r="31" spans="1:11" ht="12.75">
      <c r="A31" s="222">
        <v>46</v>
      </c>
      <c r="B31" s="219">
        <v>10</v>
      </c>
      <c r="C31" s="232"/>
      <c r="D31" s="219"/>
      <c r="E31" s="219"/>
      <c r="F31" s="219"/>
      <c r="G31" s="220" t="s">
        <v>2947</v>
      </c>
      <c r="H31" s="221" t="s">
        <v>2977</v>
      </c>
      <c r="I31" s="93"/>
      <c r="K31" s="88"/>
    </row>
    <row r="32" spans="1:11" ht="12.75">
      <c r="A32" s="231">
        <v>47</v>
      </c>
      <c r="B32" s="238">
        <v>10</v>
      </c>
      <c r="C32" s="239"/>
      <c r="D32" s="238"/>
      <c r="E32" s="238"/>
      <c r="F32" s="238"/>
      <c r="G32" s="220" t="s">
        <v>2947</v>
      </c>
      <c r="H32" s="221" t="s">
        <v>2977</v>
      </c>
      <c r="I32" s="93"/>
      <c r="K32" s="88"/>
    </row>
    <row r="33" spans="1:11" ht="12.75">
      <c r="A33" s="231">
        <v>47</v>
      </c>
      <c r="B33" s="238"/>
      <c r="C33" s="238">
        <v>10</v>
      </c>
      <c r="D33" s="238"/>
      <c r="E33" s="238"/>
      <c r="F33" s="238"/>
      <c r="G33" s="220" t="s">
        <v>2947</v>
      </c>
      <c r="H33" s="221" t="s">
        <v>588</v>
      </c>
      <c r="I33" s="93"/>
      <c r="K33" s="88"/>
    </row>
    <row r="34" spans="1:11" ht="12.75">
      <c r="A34" s="231">
        <v>48</v>
      </c>
      <c r="B34" s="238">
        <v>10</v>
      </c>
      <c r="C34" s="238"/>
      <c r="D34" s="238"/>
      <c r="E34" s="238"/>
      <c r="F34" s="238"/>
      <c r="G34" s="220" t="s">
        <v>2947</v>
      </c>
      <c r="H34" s="221" t="s">
        <v>2948</v>
      </c>
      <c r="I34" s="93"/>
      <c r="K34" s="88"/>
    </row>
    <row r="35" spans="1:11" ht="12.75">
      <c r="A35" s="231">
        <v>48</v>
      </c>
      <c r="B35" s="238"/>
      <c r="C35" s="238">
        <v>10</v>
      </c>
      <c r="D35" s="238"/>
      <c r="E35" s="238"/>
      <c r="F35" s="238"/>
      <c r="G35" s="220" t="s">
        <v>2978</v>
      </c>
      <c r="H35" s="221" t="s">
        <v>122</v>
      </c>
      <c r="I35" s="93"/>
      <c r="K35" s="88"/>
    </row>
    <row r="36" spans="1:11" ht="12.75">
      <c r="A36" s="222">
        <v>48</v>
      </c>
      <c r="B36" s="219"/>
      <c r="C36" s="219"/>
      <c r="D36" s="219">
        <v>10</v>
      </c>
      <c r="E36" s="219"/>
      <c r="F36" s="219"/>
      <c r="G36" s="220" t="s">
        <v>2947</v>
      </c>
      <c r="H36" s="221" t="s">
        <v>918</v>
      </c>
      <c r="I36" s="93"/>
      <c r="K36" s="88"/>
    </row>
    <row r="37" spans="1:11" ht="12.75">
      <c r="A37" s="222">
        <v>52</v>
      </c>
      <c r="B37" s="219"/>
      <c r="C37" s="219">
        <v>10</v>
      </c>
      <c r="D37" s="219"/>
      <c r="E37" s="219"/>
      <c r="F37" s="219"/>
      <c r="G37" s="220" t="s">
        <v>2978</v>
      </c>
      <c r="H37" s="221" t="s">
        <v>123</v>
      </c>
      <c r="I37" s="93"/>
      <c r="K37" s="88"/>
    </row>
    <row r="38" spans="1:11" ht="12.75">
      <c r="A38" s="222">
        <v>57</v>
      </c>
      <c r="B38" s="219"/>
      <c r="C38" s="219"/>
      <c r="D38" s="219">
        <v>10</v>
      </c>
      <c r="E38" s="219"/>
      <c r="F38" s="219"/>
      <c r="G38" s="220" t="s">
        <v>2947</v>
      </c>
      <c r="H38" s="221" t="s">
        <v>918</v>
      </c>
      <c r="I38" s="93"/>
      <c r="K38" s="88"/>
    </row>
    <row r="39" spans="1:11" ht="12.75">
      <c r="A39" s="222">
        <v>60</v>
      </c>
      <c r="B39" s="219"/>
      <c r="C39" s="219"/>
      <c r="D39" s="219">
        <v>10</v>
      </c>
      <c r="E39" s="219"/>
      <c r="F39" s="219"/>
      <c r="G39" s="220" t="s">
        <v>2947</v>
      </c>
      <c r="H39" s="221" t="s">
        <v>918</v>
      </c>
      <c r="I39" s="93"/>
      <c r="K39" s="88"/>
    </row>
    <row r="40" spans="1:11" ht="12.75">
      <c r="A40" s="222">
        <v>61</v>
      </c>
      <c r="B40" s="219"/>
      <c r="C40" s="219">
        <v>60</v>
      </c>
      <c r="D40" s="219"/>
      <c r="E40" s="219"/>
      <c r="F40" s="219"/>
      <c r="G40" s="220" t="s">
        <v>2949</v>
      </c>
      <c r="H40" s="221" t="s">
        <v>588</v>
      </c>
      <c r="I40" s="93"/>
      <c r="K40" s="88"/>
    </row>
    <row r="41" spans="1:11" ht="12.75">
      <c r="A41" s="222">
        <v>63</v>
      </c>
      <c r="B41" s="219"/>
      <c r="C41" s="219">
        <v>120</v>
      </c>
      <c r="D41" s="219"/>
      <c r="E41" s="219"/>
      <c r="F41" s="219"/>
      <c r="G41" s="220" t="s">
        <v>754</v>
      </c>
      <c r="H41" s="221" t="s">
        <v>755</v>
      </c>
      <c r="I41" s="93"/>
      <c r="K41" s="88"/>
    </row>
    <row r="42" spans="1:11" ht="12.75">
      <c r="A42" s="222">
        <v>66</v>
      </c>
      <c r="B42" s="219"/>
      <c r="C42" s="219"/>
      <c r="D42" s="219"/>
      <c r="E42" s="219">
        <v>10</v>
      </c>
      <c r="F42" s="219"/>
      <c r="G42" s="220" t="s">
        <v>2947</v>
      </c>
      <c r="H42" s="221" t="s">
        <v>1460</v>
      </c>
      <c r="I42" s="93"/>
      <c r="K42" s="88"/>
    </row>
    <row r="43" spans="1:11" ht="12.75">
      <c r="A43" s="222">
        <v>66</v>
      </c>
      <c r="B43" s="219"/>
      <c r="C43" s="219">
        <v>10</v>
      </c>
      <c r="D43" s="219"/>
      <c r="E43" s="219"/>
      <c r="F43" s="219"/>
      <c r="G43" s="220" t="s">
        <v>2947</v>
      </c>
      <c r="H43" s="221" t="s">
        <v>588</v>
      </c>
      <c r="I43" s="93"/>
      <c r="K43" s="88"/>
    </row>
    <row r="44" spans="1:11" ht="12.75">
      <c r="A44" s="222">
        <v>66</v>
      </c>
      <c r="B44" s="219"/>
      <c r="C44" s="219"/>
      <c r="D44" s="219">
        <v>10</v>
      </c>
      <c r="E44" s="219"/>
      <c r="F44" s="219"/>
      <c r="G44" s="220" t="s">
        <v>2947</v>
      </c>
      <c r="H44" s="221" t="s">
        <v>918</v>
      </c>
      <c r="I44" s="93"/>
      <c r="K44" s="88"/>
    </row>
    <row r="45" spans="1:11" ht="12.75">
      <c r="A45" s="222">
        <v>67</v>
      </c>
      <c r="B45" s="219"/>
      <c r="C45" s="219"/>
      <c r="D45" s="219">
        <v>10</v>
      </c>
      <c r="E45" s="219"/>
      <c r="F45" s="219"/>
      <c r="G45" s="220" t="s">
        <v>2947</v>
      </c>
      <c r="H45" s="221" t="s">
        <v>918</v>
      </c>
      <c r="I45" s="93"/>
      <c r="K45" s="88"/>
    </row>
    <row r="46" spans="1:11" ht="12.75">
      <c r="A46" s="222">
        <v>68</v>
      </c>
      <c r="B46" s="219">
        <v>10</v>
      </c>
      <c r="C46" s="219"/>
      <c r="D46" s="219"/>
      <c r="E46" s="219"/>
      <c r="F46" s="219"/>
      <c r="G46" s="220" t="s">
        <v>2947</v>
      </c>
      <c r="H46" s="221" t="s">
        <v>2977</v>
      </c>
      <c r="I46" s="93"/>
      <c r="K46" s="88"/>
    </row>
    <row r="47" spans="1:11" ht="12.75">
      <c r="A47" s="222">
        <v>68</v>
      </c>
      <c r="B47" s="219"/>
      <c r="C47" s="219"/>
      <c r="D47" s="219">
        <v>10</v>
      </c>
      <c r="E47" s="219"/>
      <c r="F47" s="219"/>
      <c r="G47" s="220" t="s">
        <v>2947</v>
      </c>
      <c r="H47" s="221" t="s">
        <v>918</v>
      </c>
      <c r="I47" s="93"/>
      <c r="K47" s="88"/>
    </row>
    <row r="48" spans="1:11" ht="12.75">
      <c r="A48" s="222">
        <v>71</v>
      </c>
      <c r="B48" s="219">
        <v>10</v>
      </c>
      <c r="C48" s="219"/>
      <c r="D48" s="219"/>
      <c r="E48" s="219"/>
      <c r="F48" s="219"/>
      <c r="G48" s="220" t="s">
        <v>2947</v>
      </c>
      <c r="H48" s="221" t="s">
        <v>2977</v>
      </c>
      <c r="I48" s="93"/>
      <c r="K48" s="88"/>
    </row>
    <row r="49" spans="1:11" ht="12.75">
      <c r="A49" s="222">
        <v>72</v>
      </c>
      <c r="B49" s="219"/>
      <c r="C49" s="219"/>
      <c r="D49" s="219">
        <v>10</v>
      </c>
      <c r="E49" s="219"/>
      <c r="F49" s="219"/>
      <c r="G49" s="220" t="s">
        <v>2947</v>
      </c>
      <c r="H49" s="221" t="s">
        <v>918</v>
      </c>
      <c r="I49" s="93"/>
      <c r="K49" s="88"/>
    </row>
    <row r="50" spans="1:11" ht="12.75">
      <c r="A50" s="222">
        <v>74</v>
      </c>
      <c r="B50" s="219"/>
      <c r="C50" s="219"/>
      <c r="D50" s="219"/>
      <c r="E50" s="219">
        <v>10</v>
      </c>
      <c r="F50" s="219"/>
      <c r="G50" s="220" t="s">
        <v>2947</v>
      </c>
      <c r="H50" s="221" t="s">
        <v>1460</v>
      </c>
      <c r="I50" s="93"/>
      <c r="K50" s="88"/>
    </row>
    <row r="51" spans="1:11" ht="12.75">
      <c r="A51" s="222">
        <v>74</v>
      </c>
      <c r="B51" s="219">
        <v>10</v>
      </c>
      <c r="C51" s="219"/>
      <c r="D51" s="219"/>
      <c r="E51" s="219"/>
      <c r="F51" s="219"/>
      <c r="G51" s="220" t="s">
        <v>2947</v>
      </c>
      <c r="H51" s="221" t="s">
        <v>2950</v>
      </c>
      <c r="I51" s="93"/>
      <c r="K51" s="88"/>
    </row>
    <row r="52" spans="1:11" ht="12.75">
      <c r="A52" s="222">
        <v>74</v>
      </c>
      <c r="B52" s="219"/>
      <c r="C52" s="219"/>
      <c r="D52" s="219">
        <v>60</v>
      </c>
      <c r="E52" s="219"/>
      <c r="F52" s="219"/>
      <c r="G52" s="220" t="s">
        <v>919</v>
      </c>
      <c r="H52" s="221" t="s">
        <v>918</v>
      </c>
      <c r="I52" s="93" t="str">
        <f>IF(A52="","",VLOOKUP(A52,Startlist!B:E,3,FALSE)&amp;" / "&amp;VLOOKUP(A52,Startlist!B:E,3,FALSE))</f>
        <v>Magnus Laid / Magnus Laid</v>
      </c>
      <c r="K52" s="88"/>
    </row>
    <row r="53" spans="1:11" ht="12.75">
      <c r="A53" s="222">
        <v>75</v>
      </c>
      <c r="B53" s="219"/>
      <c r="C53" s="219">
        <v>10</v>
      </c>
      <c r="D53" s="219"/>
      <c r="E53" s="219"/>
      <c r="F53" s="219"/>
      <c r="G53" s="220" t="s">
        <v>2947</v>
      </c>
      <c r="H53" s="221" t="s">
        <v>588</v>
      </c>
      <c r="I53" s="93" t="str">
        <f>IF(A53="","",VLOOKUP(A53,Startlist!B:E,3,FALSE)&amp;" / "&amp;VLOOKUP(A53,Startlist!B:E,3,FALSE))</f>
        <v>Raido Seppel / Raido Seppel</v>
      </c>
      <c r="K53" s="88"/>
    </row>
    <row r="54" spans="1:11" ht="12.75">
      <c r="A54" s="222">
        <v>78</v>
      </c>
      <c r="B54" s="219"/>
      <c r="C54" s="219">
        <v>10</v>
      </c>
      <c r="D54" s="219"/>
      <c r="E54" s="219"/>
      <c r="F54" s="219"/>
      <c r="G54" s="220" t="s">
        <v>2947</v>
      </c>
      <c r="H54" s="221" t="s">
        <v>588</v>
      </c>
      <c r="I54" s="93" t="str">
        <f>IF(A54="","",VLOOKUP(A54,Startlist!B:E,3,FALSE)&amp;" / "&amp;VLOOKUP(A54,Startlist!B:E,3,FALSE))</f>
        <v>Andre Juhe / Andre Juhe</v>
      </c>
      <c r="K54" s="88"/>
    </row>
    <row r="55" spans="1:11" ht="12.75">
      <c r="A55" s="222">
        <v>78</v>
      </c>
      <c r="B55" s="219"/>
      <c r="C55" s="219"/>
      <c r="D55" s="219">
        <v>60</v>
      </c>
      <c r="E55" s="219"/>
      <c r="F55" s="219"/>
      <c r="G55" s="220" t="s">
        <v>919</v>
      </c>
      <c r="H55" s="233" t="s">
        <v>918</v>
      </c>
      <c r="I55" s="93" t="str">
        <f>IF(A55="","",VLOOKUP(A55,Startlist!B:E,3,FALSE)&amp;" / "&amp;VLOOKUP(A55,Startlist!B:E,3,FALSE))</f>
        <v>Andre Juhe / Andre Juhe</v>
      </c>
      <c r="K55" s="88"/>
    </row>
    <row r="56" spans="1:11" ht="12.75">
      <c r="A56" s="222">
        <v>79</v>
      </c>
      <c r="B56" s="232"/>
      <c r="C56" s="219"/>
      <c r="D56" s="232">
        <v>60</v>
      </c>
      <c r="E56" s="219"/>
      <c r="F56" s="219"/>
      <c r="G56" s="220" t="s">
        <v>919</v>
      </c>
      <c r="H56" s="233" t="s">
        <v>918</v>
      </c>
      <c r="I56" s="93" t="str">
        <f>IF(A56="","",VLOOKUP(A56,Startlist!B:E,3,FALSE)&amp;" / "&amp;VLOOKUP(A56,Startlist!B:E,3,FALSE))</f>
        <v>Sander Mihkels / Sander Mihkels</v>
      </c>
      <c r="K56" s="88"/>
    </row>
    <row r="57" spans="1:11" ht="12.75">
      <c r="A57" s="222">
        <v>82</v>
      </c>
      <c r="B57" s="232"/>
      <c r="C57" s="219"/>
      <c r="D57" s="232">
        <v>10</v>
      </c>
      <c r="E57" s="219"/>
      <c r="F57" s="219"/>
      <c r="G57" s="220" t="s">
        <v>2947</v>
      </c>
      <c r="H57" s="233" t="s">
        <v>918</v>
      </c>
      <c r="I57" s="93" t="str">
        <f>IF(A57="","",VLOOKUP(A57,Startlist!B:E,3,FALSE)&amp;" / "&amp;VLOOKUP(A57,Startlist!B:E,3,FALSE))</f>
        <v>Priit Kallas / Priit Kallas</v>
      </c>
      <c r="K57" s="88"/>
    </row>
    <row r="58" spans="1:11" ht="12.75">
      <c r="A58" s="222">
        <v>83</v>
      </c>
      <c r="B58" s="232"/>
      <c r="C58" s="219"/>
      <c r="D58" s="232">
        <v>10</v>
      </c>
      <c r="E58" s="219"/>
      <c r="F58" s="219"/>
      <c r="G58" s="220" t="s">
        <v>2947</v>
      </c>
      <c r="H58" s="233" t="s">
        <v>918</v>
      </c>
      <c r="I58" s="93" t="str">
        <f>IF(A58="","",VLOOKUP(A58,Startlist!B:E,3,FALSE)&amp;" / "&amp;VLOOKUP(A58,Startlist!B:E,3,FALSE))</f>
        <v>Kristjan Vidder / Kristjan Vidder</v>
      </c>
      <c r="K58" s="88"/>
    </row>
    <row r="59" spans="1:11" ht="12.75">
      <c r="A59" s="222">
        <v>84</v>
      </c>
      <c r="B59" s="232"/>
      <c r="C59" s="219"/>
      <c r="D59" s="232"/>
      <c r="E59" s="219">
        <v>10</v>
      </c>
      <c r="F59" s="219"/>
      <c r="G59" s="220" t="s">
        <v>2947</v>
      </c>
      <c r="H59" s="233" t="s">
        <v>1460</v>
      </c>
      <c r="I59" s="93" t="str">
        <f>IF(A59="","",VLOOKUP(A59,Startlist!B:E,3,FALSE)&amp;" / "&amp;VLOOKUP(A59,Startlist!B:E,3,FALSE))</f>
        <v>Merlis Rand / Merlis Rand</v>
      </c>
      <c r="K59" s="88"/>
    </row>
    <row r="60" spans="1:11" ht="12.75">
      <c r="A60" s="222">
        <v>84</v>
      </c>
      <c r="B60" s="232"/>
      <c r="C60" s="219">
        <v>10</v>
      </c>
      <c r="D60" s="232"/>
      <c r="E60" s="219"/>
      <c r="F60" s="219"/>
      <c r="G60" s="220" t="s">
        <v>2947</v>
      </c>
      <c r="H60" s="233" t="s">
        <v>588</v>
      </c>
      <c r="I60" s="93" t="str">
        <f>IF(A60="","",VLOOKUP(A60,Startlist!B:E,3,FALSE)&amp;" / "&amp;VLOOKUP(A60,Startlist!B:E,3,FALSE))</f>
        <v>Merlis Rand / Merlis Rand</v>
      </c>
      <c r="K60" s="88"/>
    </row>
    <row r="61" spans="1:11" ht="12.75">
      <c r="A61" s="222">
        <v>85</v>
      </c>
      <c r="B61" s="232"/>
      <c r="C61" s="219"/>
      <c r="D61" s="232">
        <v>10</v>
      </c>
      <c r="E61" s="219"/>
      <c r="F61" s="219"/>
      <c r="G61" s="220" t="s">
        <v>2947</v>
      </c>
      <c r="H61" s="233" t="s">
        <v>918</v>
      </c>
      <c r="I61" s="93" t="str">
        <f>IF(A61="","",VLOOKUP(A61,Startlist!B:E,3,FALSE)&amp;" / "&amp;VLOOKUP(A61,Startlist!B:E,3,FALSE))</f>
        <v>Martin Tanning / Martin Tanning</v>
      </c>
      <c r="K61" s="88"/>
    </row>
    <row r="62" spans="1:11" ht="12.75">
      <c r="A62" s="222">
        <v>86</v>
      </c>
      <c r="B62" s="232"/>
      <c r="C62" s="219"/>
      <c r="D62" s="232"/>
      <c r="E62" s="219">
        <v>10</v>
      </c>
      <c r="F62" s="219"/>
      <c r="G62" s="220" t="s">
        <v>2947</v>
      </c>
      <c r="H62" s="233" t="s">
        <v>1460</v>
      </c>
      <c r="I62" s="93" t="str">
        <f>IF(A62="","",VLOOKUP(A62,Startlist!B:E,3,FALSE)&amp;" / "&amp;VLOOKUP(A62,Startlist!B:E,3,FALSE))</f>
        <v>Sulev Pärn / Sulev Pärn</v>
      </c>
      <c r="K62" s="88"/>
    </row>
    <row r="63" spans="1:11" ht="12.75">
      <c r="A63" s="222">
        <v>86</v>
      </c>
      <c r="B63" s="232">
        <v>10</v>
      </c>
      <c r="C63" s="219"/>
      <c r="D63" s="232"/>
      <c r="E63" s="219"/>
      <c r="F63" s="219"/>
      <c r="G63" s="220" t="s">
        <v>2947</v>
      </c>
      <c r="H63" s="233" t="s">
        <v>2977</v>
      </c>
      <c r="I63" s="93" t="str">
        <f>IF(A63="","",VLOOKUP(A63,Startlist!B:E,3,FALSE)&amp;" / "&amp;VLOOKUP(A63,Startlist!B:E,3,FALSE))</f>
        <v>Sulev Pärn / Sulev Pärn</v>
      </c>
      <c r="K63" s="88"/>
    </row>
    <row r="64" spans="1:11" ht="12.75">
      <c r="A64" s="222">
        <v>90</v>
      </c>
      <c r="B64" s="232">
        <v>60</v>
      </c>
      <c r="C64" s="219"/>
      <c r="D64" s="232"/>
      <c r="E64" s="219"/>
      <c r="F64" s="219"/>
      <c r="G64" s="220" t="s">
        <v>2949</v>
      </c>
      <c r="H64" s="233" t="s">
        <v>2977</v>
      </c>
      <c r="I64" s="93" t="str">
        <f>IF(A64="","",VLOOKUP(A64,Startlist!B:E,3,FALSE)&amp;" / "&amp;VLOOKUP(A64,Startlist!B:E,3,FALSE))</f>
        <v>Tanel Madiste / Tanel Madiste</v>
      </c>
      <c r="K64" s="88"/>
    </row>
    <row r="65" spans="1:11" ht="12.75">
      <c r="A65" s="222">
        <v>94</v>
      </c>
      <c r="B65" s="232"/>
      <c r="C65" s="219"/>
      <c r="D65" s="232"/>
      <c r="E65" s="219">
        <v>10</v>
      </c>
      <c r="F65" s="219"/>
      <c r="G65" s="220" t="s">
        <v>2947</v>
      </c>
      <c r="H65" s="233" t="s">
        <v>1460</v>
      </c>
      <c r="I65" s="93" t="str">
        <f>IF(A65="","",VLOOKUP(A65,Startlist!B:E,3,FALSE)&amp;" / "&amp;VLOOKUP(A65,Startlist!B:E,3,FALSE))</f>
        <v>Martin Ratnik / Martin Ratnik</v>
      </c>
      <c r="K65" s="88"/>
    </row>
    <row r="66" spans="1:11" ht="12.75">
      <c r="A66" s="222">
        <v>95</v>
      </c>
      <c r="B66" s="232"/>
      <c r="C66" s="219"/>
      <c r="D66" s="232"/>
      <c r="E66" s="219">
        <v>10</v>
      </c>
      <c r="F66" s="219"/>
      <c r="G66" s="220" t="s">
        <v>2947</v>
      </c>
      <c r="H66" s="233" t="s">
        <v>1460</v>
      </c>
      <c r="I66" s="93" t="str">
        <f>IF(A66="","",VLOOKUP(A66,Startlist!B:E,3,FALSE)&amp;" / "&amp;VLOOKUP(A66,Startlist!B:E,3,FALSE))</f>
        <v>Jarmo Lige / Jarmo Lige</v>
      </c>
      <c r="K66" s="88"/>
    </row>
    <row r="67" spans="1:11" ht="12.75">
      <c r="A67" s="222">
        <v>96</v>
      </c>
      <c r="B67" s="232"/>
      <c r="C67" s="219">
        <v>10</v>
      </c>
      <c r="D67" s="232"/>
      <c r="E67" s="219"/>
      <c r="F67" s="219"/>
      <c r="G67" s="220" t="s">
        <v>2947</v>
      </c>
      <c r="H67" s="233" t="s">
        <v>123</v>
      </c>
      <c r="I67" s="93" t="str">
        <f>IF(A67="","",VLOOKUP(A67,Startlist!B:E,3,FALSE)&amp;" / "&amp;VLOOKUP(A67,Startlist!B:E,3,FALSE))</f>
        <v>Marco Metsmaa / Marco Metsmaa</v>
      </c>
      <c r="K67" s="88"/>
    </row>
    <row r="68" spans="1:11" ht="12.75">
      <c r="A68" s="222">
        <v>96</v>
      </c>
      <c r="B68" s="232"/>
      <c r="C68" s="219">
        <v>10</v>
      </c>
      <c r="D68" s="232"/>
      <c r="E68" s="219"/>
      <c r="F68" s="219"/>
      <c r="G68" s="220" t="s">
        <v>2947</v>
      </c>
      <c r="H68" s="233" t="s">
        <v>588</v>
      </c>
      <c r="I68" s="93" t="str">
        <f>IF(A68="","",VLOOKUP(A68,Startlist!B:E,3,FALSE)&amp;" / "&amp;VLOOKUP(A68,Startlist!B:E,3,FALSE))</f>
        <v>Marco Metsmaa / Marco Metsmaa</v>
      </c>
      <c r="K68" s="88"/>
    </row>
    <row r="69" spans="1:11" ht="12.75">
      <c r="A69" s="222">
        <v>96</v>
      </c>
      <c r="B69" s="219"/>
      <c r="C69" s="219"/>
      <c r="D69" s="219">
        <v>60</v>
      </c>
      <c r="E69" s="219"/>
      <c r="F69" s="219"/>
      <c r="G69" s="220" t="s">
        <v>919</v>
      </c>
      <c r="H69" s="221" t="s">
        <v>918</v>
      </c>
      <c r="I69" s="93" t="str">
        <f>IF(A69="","",VLOOKUP(A69,Startlist!B:E,3,FALSE)&amp;" / "&amp;VLOOKUP(A69,Startlist!B:E,3,FALSE))</f>
        <v>Marco Metsmaa / Marco Metsmaa</v>
      </c>
      <c r="K69" s="88"/>
    </row>
    <row r="70" spans="1:11" ht="12.75">
      <c r="A70" s="222">
        <v>100</v>
      </c>
      <c r="B70" s="219"/>
      <c r="C70" s="219"/>
      <c r="D70" s="219">
        <v>60</v>
      </c>
      <c r="E70" s="219"/>
      <c r="F70" s="219"/>
      <c r="G70" s="220" t="s">
        <v>919</v>
      </c>
      <c r="H70" s="221" t="s">
        <v>918</v>
      </c>
      <c r="I70" s="93" t="str">
        <f>IF(A70="","",VLOOKUP(A70,Startlist!B:E,3,FALSE)&amp;" / "&amp;VLOOKUP(A70,Startlist!B:E,3,FALSE))</f>
        <v>Martin Ploom / Martin Ploom</v>
      </c>
      <c r="K70" s="88"/>
    </row>
    <row r="71" spans="1:11" ht="12.75">
      <c r="A71" s="222">
        <v>101</v>
      </c>
      <c r="B71" s="219"/>
      <c r="C71" s="219">
        <v>10</v>
      </c>
      <c r="D71" s="219"/>
      <c r="E71" s="219"/>
      <c r="F71" s="219"/>
      <c r="G71" s="220" t="s">
        <v>2947</v>
      </c>
      <c r="H71" s="221" t="s">
        <v>588</v>
      </c>
      <c r="I71" s="93" t="str">
        <f>IF(A71="","",VLOOKUP(A71,Startlist!B:E,3,FALSE)&amp;" / "&amp;VLOOKUP(A71,Startlist!B:E,3,FALSE))</f>
        <v>Hardi Link / Hardi Link</v>
      </c>
      <c r="K71" s="88"/>
    </row>
    <row r="72" spans="1:11" ht="12.75">
      <c r="A72" s="222">
        <v>102</v>
      </c>
      <c r="B72" s="219"/>
      <c r="C72" s="219"/>
      <c r="D72" s="219">
        <v>10</v>
      </c>
      <c r="E72" s="219"/>
      <c r="F72" s="219"/>
      <c r="G72" s="220" t="s">
        <v>2947</v>
      </c>
      <c r="H72" s="221" t="s">
        <v>918</v>
      </c>
      <c r="I72" s="93" t="str">
        <f>IF(A72="","",VLOOKUP(A72,Startlist!B:E,3,FALSE)&amp;" / "&amp;VLOOKUP(A72,Startlist!B:E,3,FALSE))</f>
        <v>Reigo Raadik / Reigo Raadik</v>
      </c>
      <c r="K72" s="88"/>
    </row>
    <row r="73" spans="1:11" ht="12.75">
      <c r="A73" s="222">
        <v>103</v>
      </c>
      <c r="B73" s="219"/>
      <c r="C73" s="219">
        <v>10</v>
      </c>
      <c r="D73" s="219"/>
      <c r="E73" s="219"/>
      <c r="F73" s="219"/>
      <c r="G73" s="220" t="s">
        <v>2947</v>
      </c>
      <c r="H73" s="221" t="s">
        <v>588</v>
      </c>
      <c r="I73" s="93" t="str">
        <f>IF(A73="","",VLOOKUP(A73,Startlist!B:E,3,FALSE)&amp;" / "&amp;VLOOKUP(A73,Startlist!B:E,3,FALSE))</f>
        <v>Kärolis Kungla / Kärolis Kungla</v>
      </c>
      <c r="K73" s="88"/>
    </row>
    <row r="74" spans="1:11" ht="12.75">
      <c r="A74" s="222">
        <v>103</v>
      </c>
      <c r="B74" s="219"/>
      <c r="C74" s="219"/>
      <c r="D74" s="219">
        <v>10</v>
      </c>
      <c r="E74" s="219"/>
      <c r="F74" s="219"/>
      <c r="G74" s="220" t="s">
        <v>2947</v>
      </c>
      <c r="H74" s="221" t="s">
        <v>918</v>
      </c>
      <c r="I74" s="93" t="str">
        <f>IF(A74="","",VLOOKUP(A74,Startlist!B:E,3,FALSE)&amp;" / "&amp;VLOOKUP(A74,Startlist!B:E,3,FALSE))</f>
        <v>Kärolis Kungla / Kärolis Kungla</v>
      </c>
      <c r="K74" s="88"/>
    </row>
    <row r="75" spans="1:11" ht="12.75">
      <c r="A75" s="222">
        <v>105</v>
      </c>
      <c r="B75" s="219"/>
      <c r="C75" s="219"/>
      <c r="D75" s="219">
        <v>10</v>
      </c>
      <c r="E75" s="219"/>
      <c r="F75" s="219"/>
      <c r="G75" s="220" t="s">
        <v>2947</v>
      </c>
      <c r="H75" s="221" t="s">
        <v>918</v>
      </c>
      <c r="I75" s="93" t="str">
        <f>IF(A75="","",VLOOKUP(A75,Startlist!B:E,3,FALSE)&amp;" / "&amp;VLOOKUP(A75,Startlist!B:E,3,FALSE))</f>
        <v>Kaupo Suvisild / Kaupo Suvisild</v>
      </c>
      <c r="K75" s="88"/>
    </row>
    <row r="76" spans="1:11" ht="12.75">
      <c r="A76" s="222">
        <v>111</v>
      </c>
      <c r="B76" s="219"/>
      <c r="C76" s="219"/>
      <c r="D76" s="219">
        <v>60</v>
      </c>
      <c r="E76" s="219"/>
      <c r="F76" s="219"/>
      <c r="G76" s="220" t="s">
        <v>919</v>
      </c>
      <c r="H76" s="221" t="s">
        <v>918</v>
      </c>
      <c r="I76" s="93" t="str">
        <f>IF(A76="","",VLOOKUP(A76,Startlist!B:E,3,FALSE)&amp;" / "&amp;VLOOKUP(A76,Startlist!B:E,3,FALSE))</f>
        <v>Asmo Aulik / Asmo Aulik</v>
      </c>
      <c r="K76" s="88"/>
    </row>
    <row r="77" spans="1:11" ht="12.75">
      <c r="A77" s="222">
        <v>112</v>
      </c>
      <c r="B77" s="219"/>
      <c r="C77" s="219">
        <v>10</v>
      </c>
      <c r="D77" s="219"/>
      <c r="E77" s="219"/>
      <c r="F77" s="219"/>
      <c r="G77" s="220" t="s">
        <v>2947</v>
      </c>
      <c r="H77" s="221" t="s">
        <v>588</v>
      </c>
      <c r="I77" s="93" t="str">
        <f>IF(A77="","",VLOOKUP(A77,Startlist!B:E,3,FALSE)&amp;" / "&amp;VLOOKUP(A77,Startlist!B:E,3,FALSE))</f>
        <v>Martin Taal / Martin Taal</v>
      </c>
      <c r="K77" s="88"/>
    </row>
    <row r="78" spans="1:11" ht="12.75">
      <c r="A78" s="222">
        <v>113</v>
      </c>
      <c r="B78" s="219">
        <v>60</v>
      </c>
      <c r="C78" s="219"/>
      <c r="D78" s="219"/>
      <c r="E78" s="219"/>
      <c r="F78" s="219"/>
      <c r="G78" s="220" t="s">
        <v>2949</v>
      </c>
      <c r="H78" s="221" t="s">
        <v>2977</v>
      </c>
      <c r="I78" s="93" t="str">
        <f>IF(A78="","",VLOOKUP(A78,Startlist!B:E,3,FALSE)&amp;" / "&amp;VLOOKUP(A78,Startlist!B:E,3,FALSE))</f>
        <v>Aira Lepp / Aira Lepp</v>
      </c>
      <c r="K78" s="88"/>
    </row>
    <row r="79" spans="1:11" ht="12.75">
      <c r="A79" s="222">
        <v>114</v>
      </c>
      <c r="B79" s="219"/>
      <c r="C79" s="219"/>
      <c r="D79" s="219"/>
      <c r="E79" s="219">
        <v>10</v>
      </c>
      <c r="F79" s="219"/>
      <c r="G79" s="220" t="s">
        <v>2947</v>
      </c>
      <c r="H79" s="221" t="s">
        <v>1460</v>
      </c>
      <c r="I79" s="93" t="str">
        <f>IF(A79="","",VLOOKUP(A79,Startlist!B:E,3,FALSE)&amp;" / "&amp;VLOOKUP(A79,Startlist!B:E,3,FALSE))</f>
        <v>Kaido Märss / Kaido Märss</v>
      </c>
      <c r="K79" s="88"/>
    </row>
    <row r="80" spans="1:11" ht="12.75">
      <c r="A80" s="222">
        <v>117</v>
      </c>
      <c r="B80" s="219"/>
      <c r="C80" s="219"/>
      <c r="D80" s="219"/>
      <c r="E80" s="219">
        <v>10</v>
      </c>
      <c r="F80" s="219"/>
      <c r="G80" s="220" t="s">
        <v>2947</v>
      </c>
      <c r="H80" s="221" t="s">
        <v>1460</v>
      </c>
      <c r="I80" s="115" t="str">
        <f>IF(A80="","",VLOOKUP(A80,Startlist!B:E,3,FALSE)&amp;" / "&amp;VLOOKUP(A80,Startlist!B:E,3,FALSE))</f>
        <v>Sten Mürkhain / Sten Mürkhain</v>
      </c>
      <c r="J80" s="32"/>
      <c r="K80" s="88"/>
    </row>
    <row r="81" spans="1:11" ht="12.75">
      <c r="A81" s="222">
        <v>121</v>
      </c>
      <c r="B81" s="219"/>
      <c r="C81" s="219"/>
      <c r="D81" s="219">
        <v>60</v>
      </c>
      <c r="E81" s="219"/>
      <c r="F81" s="219"/>
      <c r="G81" s="220" t="s">
        <v>919</v>
      </c>
      <c r="H81" s="221" t="s">
        <v>918</v>
      </c>
      <c r="I81" s="115" t="str">
        <f>IF(A81="","",VLOOKUP(A81,Startlist!B:E,3,FALSE)&amp;" / "&amp;VLOOKUP(A81,Startlist!B:E,3,FALSE))</f>
        <v>Marilis Matikainen / Marilis Matikainen</v>
      </c>
      <c r="J81" s="32"/>
      <c r="K81" s="88"/>
    </row>
    <row r="82" spans="1:11" ht="12.75">
      <c r="A82" s="222">
        <v>122</v>
      </c>
      <c r="B82" s="219"/>
      <c r="C82" s="219">
        <v>10</v>
      </c>
      <c r="D82" s="219"/>
      <c r="E82" s="219"/>
      <c r="F82" s="219"/>
      <c r="G82" s="220" t="s">
        <v>2947</v>
      </c>
      <c r="H82" s="221" t="s">
        <v>123</v>
      </c>
      <c r="I82" s="115" t="str">
        <f>IF(A82="","",VLOOKUP(A82,Startlist!B:E,3,FALSE)&amp;" / "&amp;VLOOKUP(A82,Startlist!B:E,3,FALSE))</f>
        <v>Tannar Valbrit / Tannar Valbrit</v>
      </c>
      <c r="J82" s="32"/>
      <c r="K82" s="88"/>
    </row>
    <row r="83" spans="1:11" ht="12.75">
      <c r="A83" s="222">
        <v>122</v>
      </c>
      <c r="B83" s="219"/>
      <c r="C83" s="219"/>
      <c r="D83" s="219">
        <v>60</v>
      </c>
      <c r="E83" s="219"/>
      <c r="F83" s="219"/>
      <c r="G83" s="220" t="s">
        <v>919</v>
      </c>
      <c r="H83" s="221" t="s">
        <v>918</v>
      </c>
      <c r="I83" s="115" t="str">
        <f>IF(A83="","",VLOOKUP(A83,Startlist!B:E,3,FALSE)&amp;" / "&amp;VLOOKUP(A83,Startlist!B:E,3,FALSE))</f>
        <v>Tannar Valbrit / Tannar Valbrit</v>
      </c>
      <c r="J83" s="32"/>
      <c r="K83" s="88"/>
    </row>
    <row r="84" spans="1:11" ht="12.75">
      <c r="A84" s="222">
        <v>123</v>
      </c>
      <c r="B84" s="219">
        <v>10</v>
      </c>
      <c r="C84" s="219"/>
      <c r="D84" s="219"/>
      <c r="E84" s="219"/>
      <c r="F84" s="219"/>
      <c r="G84" s="220" t="s">
        <v>2947</v>
      </c>
      <c r="H84" s="221" t="s">
        <v>2977</v>
      </c>
      <c r="I84" s="115" t="str">
        <f>IF(A84="","",VLOOKUP(A84,Startlist!B:E,3,FALSE)&amp;" / "&amp;VLOOKUP(A84,Startlist!B:E,3,FALSE))</f>
        <v>Olavi Laupa / Olavi Laupa</v>
      </c>
      <c r="J84" s="32"/>
      <c r="K84" s="88"/>
    </row>
    <row r="85" spans="1:11" ht="12.75">
      <c r="A85" s="222">
        <v>124</v>
      </c>
      <c r="B85" s="219">
        <v>10</v>
      </c>
      <c r="C85" s="219"/>
      <c r="D85" s="219"/>
      <c r="E85" s="219"/>
      <c r="F85" s="219"/>
      <c r="G85" s="220" t="s">
        <v>2947</v>
      </c>
      <c r="H85" s="221" t="s">
        <v>2977</v>
      </c>
      <c r="I85" s="115" t="str">
        <f>IF(A85="","",VLOOKUP(A85,Startlist!B:E,3,FALSE)&amp;" / "&amp;VLOOKUP(A85,Startlist!B:E,3,FALSE))</f>
        <v>Rain Järveküla / Rain Järveküla</v>
      </c>
      <c r="J85" s="32"/>
      <c r="K85" s="88"/>
    </row>
    <row r="86" spans="1:11" ht="12.75">
      <c r="A86" s="222">
        <v>124</v>
      </c>
      <c r="B86" s="219"/>
      <c r="C86" s="219"/>
      <c r="D86" s="219">
        <v>60</v>
      </c>
      <c r="E86" s="219"/>
      <c r="F86" s="219"/>
      <c r="G86" s="220" t="s">
        <v>919</v>
      </c>
      <c r="H86" s="233" t="s">
        <v>918</v>
      </c>
      <c r="I86" s="115" t="str">
        <f>IF(A86="","",VLOOKUP(A86,Startlist!B:E,3,FALSE)&amp;" / "&amp;VLOOKUP(A86,Startlist!B:E,3,FALSE))</f>
        <v>Rain Järveküla / Rain Järveküla</v>
      </c>
      <c r="J86" s="32"/>
      <c r="K86" s="88"/>
    </row>
    <row r="87" spans="1:11" ht="12.75">
      <c r="A87" s="222">
        <v>129</v>
      </c>
      <c r="B87" s="219">
        <v>60</v>
      </c>
      <c r="C87" s="219"/>
      <c r="D87" s="219"/>
      <c r="E87" s="219"/>
      <c r="F87" s="219"/>
      <c r="G87" s="220" t="s">
        <v>2949</v>
      </c>
      <c r="H87" s="233" t="s">
        <v>2977</v>
      </c>
      <c r="I87" s="115" t="str">
        <f>IF(A87="","",VLOOKUP(A87,Startlist!B:E,3,FALSE)&amp;" / "&amp;VLOOKUP(A87,Startlist!B:E,3,FALSE))</f>
        <v>Siim Reede / Siim Reede</v>
      </c>
      <c r="J87" s="32"/>
      <c r="K87" s="88"/>
    </row>
    <row r="88" spans="1:11" ht="12.75">
      <c r="A88" s="222">
        <v>130</v>
      </c>
      <c r="B88" s="219">
        <v>10</v>
      </c>
      <c r="C88" s="219"/>
      <c r="D88" s="219"/>
      <c r="E88" s="219"/>
      <c r="F88" s="219"/>
      <c r="G88" s="220" t="s">
        <v>2947</v>
      </c>
      <c r="H88" s="233" t="s">
        <v>2977</v>
      </c>
      <c r="I88" s="115" t="str">
        <f>IF(A88="","",VLOOKUP(A88,Startlist!B:E,3,FALSE)&amp;" / "&amp;VLOOKUP(A88,Startlist!B:E,3,FALSE))</f>
        <v>Siim Juss / Siim Juss</v>
      </c>
      <c r="J88" s="32"/>
      <c r="K88" s="88"/>
    </row>
    <row r="89" spans="1:11" ht="12.75">
      <c r="A89" s="222">
        <v>130</v>
      </c>
      <c r="B89" s="219"/>
      <c r="C89" s="219">
        <v>10</v>
      </c>
      <c r="D89" s="219"/>
      <c r="E89" s="219"/>
      <c r="F89" s="219"/>
      <c r="G89" s="220" t="s">
        <v>2947</v>
      </c>
      <c r="H89" s="233" t="s">
        <v>123</v>
      </c>
      <c r="I89" s="115" t="str">
        <f>IF(A89="","",VLOOKUP(A89,Startlist!B:E,3,FALSE)&amp;" / "&amp;VLOOKUP(A89,Startlist!B:E,3,FALSE))</f>
        <v>Siim Juss / Siim Juss</v>
      </c>
      <c r="J89" s="32"/>
      <c r="K89" s="88"/>
    </row>
    <row r="90" spans="1:11" ht="12.75">
      <c r="A90" s="222">
        <v>132</v>
      </c>
      <c r="B90" s="219"/>
      <c r="C90" s="219"/>
      <c r="D90" s="219">
        <v>60</v>
      </c>
      <c r="E90" s="219"/>
      <c r="F90" s="219"/>
      <c r="G90" s="220" t="s">
        <v>919</v>
      </c>
      <c r="H90" s="233" t="s">
        <v>918</v>
      </c>
      <c r="I90" s="115" t="str">
        <f>IF(A90="","",VLOOKUP(A90,Startlist!B:E,3,FALSE)&amp;" / "&amp;VLOOKUP(A90,Startlist!B:E,3,FALSE))</f>
        <v>Joosep Pukk / Joosep Pukk</v>
      </c>
      <c r="J90" s="32"/>
      <c r="K90" s="88"/>
    </row>
    <row r="91" spans="1:11" ht="12.75">
      <c r="A91" s="222">
        <v>134</v>
      </c>
      <c r="B91" s="219"/>
      <c r="C91" s="219"/>
      <c r="D91" s="219"/>
      <c r="E91" s="219">
        <v>10</v>
      </c>
      <c r="F91" s="219"/>
      <c r="G91" s="220" t="s">
        <v>2947</v>
      </c>
      <c r="H91" s="221" t="s">
        <v>1460</v>
      </c>
      <c r="I91" s="115" t="str">
        <f>IF(A91="","",VLOOKUP(A91,Startlist!B:E,3,FALSE)&amp;" / "&amp;VLOOKUP(A91,Startlist!B:E,3,FALSE))</f>
        <v>Peeter Kask / Peeter Kask</v>
      </c>
      <c r="J91" s="32"/>
      <c r="K91" s="88"/>
    </row>
    <row r="92" spans="1:11" ht="12.75">
      <c r="A92" s="222">
        <v>135</v>
      </c>
      <c r="B92" s="219"/>
      <c r="C92" s="219"/>
      <c r="D92" s="219"/>
      <c r="E92" s="219">
        <v>10</v>
      </c>
      <c r="F92" s="219"/>
      <c r="G92" s="220" t="s">
        <v>2947</v>
      </c>
      <c r="H92" s="221" t="s">
        <v>1460</v>
      </c>
      <c r="I92" s="115" t="str">
        <f>IF(A92="","",VLOOKUP(A92,Startlist!B:E,3,FALSE)&amp;" / "&amp;VLOOKUP(A92,Startlist!B:E,3,FALSE))</f>
        <v>Gerhard Toom / Gerhard Toom</v>
      </c>
      <c r="J92" s="32"/>
      <c r="K92" s="88"/>
    </row>
    <row r="93" spans="1:11" ht="12.75">
      <c r="A93" s="222">
        <v>136</v>
      </c>
      <c r="B93" s="219">
        <v>10</v>
      </c>
      <c r="C93" s="219"/>
      <c r="D93" s="219"/>
      <c r="E93" s="219"/>
      <c r="F93" s="219"/>
      <c r="G93" s="220" t="s">
        <v>2947</v>
      </c>
      <c r="H93" s="233" t="s">
        <v>2950</v>
      </c>
      <c r="I93" s="115" t="str">
        <f>IF(A93="","",VLOOKUP(A93,Startlist!B:E,3,FALSE)&amp;" / "&amp;VLOOKUP(A93,Startlist!B:E,3,FALSE))</f>
        <v>Neddy-Martin Toom / Neddy-Martin Toom</v>
      </c>
      <c r="J93" s="32"/>
      <c r="K93" s="88"/>
    </row>
    <row r="94" spans="1:11" ht="12.75">
      <c r="A94" s="222">
        <v>138</v>
      </c>
      <c r="B94" s="219"/>
      <c r="C94" s="219"/>
      <c r="D94" s="219">
        <v>60</v>
      </c>
      <c r="E94" s="219"/>
      <c r="F94" s="219"/>
      <c r="G94" s="220" t="s">
        <v>919</v>
      </c>
      <c r="H94" s="233" t="s">
        <v>918</v>
      </c>
      <c r="I94" s="115" t="str">
        <f>IF(A94="","",VLOOKUP(A94,Startlist!B:E,3,FALSE)&amp;" / "&amp;VLOOKUP(A94,Startlist!B:E,3,FALSE))</f>
        <v>Alvar Udu / Alvar Udu</v>
      </c>
      <c r="J94" s="32"/>
      <c r="K94" s="88"/>
    </row>
    <row r="95" spans="1:11" ht="12.75">
      <c r="A95" s="222">
        <v>139</v>
      </c>
      <c r="B95" s="219"/>
      <c r="C95" s="219"/>
      <c r="D95" s="219">
        <v>10</v>
      </c>
      <c r="E95" s="219"/>
      <c r="F95" s="219"/>
      <c r="G95" s="220" t="s">
        <v>2947</v>
      </c>
      <c r="H95" s="233" t="s">
        <v>918</v>
      </c>
      <c r="I95" s="115" t="str">
        <f>IF(A95="","",VLOOKUP(A95,Startlist!B:E,3,FALSE)&amp;" / "&amp;VLOOKUP(A95,Startlist!B:E,3,FALSE))</f>
        <v>Janar Kleitsman / Janar Kleitsman</v>
      </c>
      <c r="J95" s="32"/>
      <c r="K95" s="88"/>
    </row>
    <row r="96" spans="1:11" ht="12.75">
      <c r="A96" s="222">
        <v>140</v>
      </c>
      <c r="B96" s="219"/>
      <c r="C96" s="219"/>
      <c r="D96" s="219"/>
      <c r="E96" s="219">
        <v>10</v>
      </c>
      <c r="F96" s="219"/>
      <c r="G96" s="220" t="s">
        <v>2947</v>
      </c>
      <c r="H96" s="233" t="s">
        <v>1460</v>
      </c>
      <c r="I96" s="115" t="str">
        <f>IF(A96="","",VLOOKUP(A96,Startlist!B:E,3,FALSE)&amp;" / "&amp;VLOOKUP(A96,Startlist!B:E,3,FALSE))</f>
        <v>Aivo Lillepuu / Aivo Lillepuu</v>
      </c>
      <c r="J96" s="32"/>
      <c r="K96" s="88"/>
    </row>
    <row r="97" spans="1:11" ht="12.75">
      <c r="A97" s="222">
        <v>140</v>
      </c>
      <c r="B97" s="219">
        <v>60</v>
      </c>
      <c r="C97" s="219"/>
      <c r="D97" s="219"/>
      <c r="E97" s="219"/>
      <c r="F97" s="219"/>
      <c r="G97" s="220" t="s">
        <v>2949</v>
      </c>
      <c r="H97" s="233" t="s">
        <v>2977</v>
      </c>
      <c r="I97" s="115" t="str">
        <f>IF(A97="","",VLOOKUP(A97,Startlist!B:E,3,FALSE)&amp;" / "&amp;VLOOKUP(A97,Startlist!B:E,3,FALSE))</f>
        <v>Aivo Lillepuu / Aivo Lillepuu</v>
      </c>
      <c r="J97" s="32"/>
      <c r="K97" s="88"/>
    </row>
    <row r="98" spans="1:11" ht="12.75">
      <c r="A98" s="222">
        <v>140</v>
      </c>
      <c r="B98" s="219"/>
      <c r="C98" s="219"/>
      <c r="D98" s="219">
        <v>10</v>
      </c>
      <c r="E98" s="219"/>
      <c r="F98" s="219"/>
      <c r="G98" s="220" t="s">
        <v>2947</v>
      </c>
      <c r="H98" s="233" t="s">
        <v>918</v>
      </c>
      <c r="I98" s="115" t="str">
        <f>IF(A98="","",VLOOKUP(A98,Startlist!B:E,3,FALSE)&amp;" / "&amp;VLOOKUP(A98,Startlist!B:E,3,FALSE))</f>
        <v>Aivo Lillepuu / Aivo Lillepuu</v>
      </c>
      <c r="J98" s="32"/>
      <c r="K98" s="88"/>
    </row>
    <row r="99" spans="1:11" ht="12.75">
      <c r="A99" s="222">
        <v>142</v>
      </c>
      <c r="B99" s="219">
        <v>10</v>
      </c>
      <c r="C99" s="219"/>
      <c r="D99" s="219"/>
      <c r="E99" s="219"/>
      <c r="F99" s="219"/>
      <c r="G99" s="220" t="s">
        <v>2947</v>
      </c>
      <c r="H99" s="233" t="s">
        <v>2977</v>
      </c>
      <c r="I99" s="115" t="str">
        <f>IF(A99="","",VLOOKUP(A99,Startlist!B:E,3,FALSE)&amp;" / "&amp;VLOOKUP(A99,Startlist!B:E,3,FALSE))</f>
        <v>Kristjan Puusepp / Kristjan Puusepp</v>
      </c>
      <c r="J99" s="32"/>
      <c r="K99" s="88"/>
    </row>
    <row r="100" spans="1:11" ht="12.75">
      <c r="A100" s="222">
        <v>143</v>
      </c>
      <c r="B100" s="219">
        <v>60</v>
      </c>
      <c r="C100" s="219"/>
      <c r="D100" s="219"/>
      <c r="E100" s="219"/>
      <c r="F100" s="219"/>
      <c r="G100" s="220" t="s">
        <v>2949</v>
      </c>
      <c r="H100" s="233" t="s">
        <v>2977</v>
      </c>
      <c r="I100" s="115" t="str">
        <f>IF(A100="","",VLOOKUP(A100,Startlist!B:E,3,FALSE)&amp;" / "&amp;VLOOKUP(A100,Startlist!B:E,3,FALSE))</f>
        <v>Kaido Kask / Kaido Kask</v>
      </c>
      <c r="J100" s="32"/>
      <c r="K100" s="88"/>
    </row>
    <row r="101" spans="1:11" ht="12.75">
      <c r="A101" s="222">
        <v>144</v>
      </c>
      <c r="B101" s="219">
        <v>10</v>
      </c>
      <c r="C101" s="219"/>
      <c r="D101" s="219"/>
      <c r="E101" s="219"/>
      <c r="F101" s="219"/>
      <c r="G101" s="220" t="s">
        <v>2947</v>
      </c>
      <c r="H101" s="233" t="s">
        <v>2977</v>
      </c>
      <c r="I101" s="115" t="str">
        <f>IF(A101="","",VLOOKUP(A101,Startlist!B:E,3,FALSE)&amp;" / "&amp;VLOOKUP(A101,Startlist!B:E,3,FALSE))</f>
        <v>Erki Auendorf / Erki Auendorf</v>
      </c>
      <c r="J101" s="32"/>
      <c r="K101" s="88"/>
    </row>
    <row r="102" spans="1:11" ht="12.75">
      <c r="A102" s="222">
        <v>145</v>
      </c>
      <c r="B102" s="219"/>
      <c r="C102" s="219">
        <v>10</v>
      </c>
      <c r="D102" s="219"/>
      <c r="E102" s="219"/>
      <c r="F102" s="219"/>
      <c r="G102" s="220" t="s">
        <v>2947</v>
      </c>
      <c r="H102" s="233" t="s">
        <v>588</v>
      </c>
      <c r="I102" s="115" t="str">
        <f>IF(A102="","",VLOOKUP(A102,Startlist!B:E,3,FALSE)&amp;" / "&amp;VLOOKUP(A102,Startlist!B:E,3,FALSE))</f>
        <v>Rain Kuuskmann / Rain Kuuskmann</v>
      </c>
      <c r="J102" s="32"/>
      <c r="K102" s="88"/>
    </row>
    <row r="103" spans="1:11" ht="12.75">
      <c r="A103" s="222">
        <v>146</v>
      </c>
      <c r="B103" s="219">
        <v>10</v>
      </c>
      <c r="C103" s="219"/>
      <c r="D103" s="219"/>
      <c r="E103" s="219"/>
      <c r="F103" s="219"/>
      <c r="G103" s="220" t="s">
        <v>2947</v>
      </c>
      <c r="H103" s="233" t="s">
        <v>2950</v>
      </c>
      <c r="I103" s="115" t="str">
        <f>IF(A103="","",VLOOKUP(A103,Startlist!B:E,3,FALSE)&amp;" / "&amp;VLOOKUP(A103,Startlist!B:E,3,FALSE))</f>
        <v>Antti Tooming / Antti Tooming</v>
      </c>
      <c r="J103" s="32"/>
      <c r="K103" s="88"/>
    </row>
    <row r="104" spans="1:11" ht="12.75">
      <c r="A104" s="222">
        <v>146</v>
      </c>
      <c r="B104" s="219"/>
      <c r="C104" s="219">
        <v>10</v>
      </c>
      <c r="D104" s="219"/>
      <c r="E104" s="219"/>
      <c r="F104" s="219"/>
      <c r="G104" s="220" t="s">
        <v>2947</v>
      </c>
      <c r="H104" s="233" t="s">
        <v>122</v>
      </c>
      <c r="I104" s="115" t="str">
        <f>IF(A104="","",VLOOKUP(A104,Startlist!B:E,3,FALSE)&amp;" / "&amp;VLOOKUP(A104,Startlist!B:E,3,FALSE))</f>
        <v>Antti Tooming / Antti Tooming</v>
      </c>
      <c r="J104" s="32"/>
      <c r="K104" s="88"/>
    </row>
    <row r="105" spans="1:11" ht="12.75">
      <c r="A105" s="222">
        <v>148</v>
      </c>
      <c r="B105" s="219"/>
      <c r="C105" s="219"/>
      <c r="D105" s="219">
        <v>10</v>
      </c>
      <c r="E105" s="219"/>
      <c r="F105" s="219"/>
      <c r="G105" s="220" t="s">
        <v>2947</v>
      </c>
      <c r="H105" s="233" t="s">
        <v>918</v>
      </c>
      <c r="I105" s="115" t="str">
        <f>IF(A105="","",VLOOKUP(A105,Startlist!B:E,3,FALSE)&amp;" / "&amp;VLOOKUP(A105,Startlist!B:E,3,FALSE))</f>
        <v>Kristofer Märtson / Kristofer Märtson</v>
      </c>
      <c r="J105" s="32"/>
      <c r="K105" s="88"/>
    </row>
  </sheetData>
  <sheetProtection/>
  <autoFilter ref="A1:I105"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2" width="7.00390625" style="9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5" customWidth="1"/>
    <col min="7" max="7" width="11.140625" style="14" customWidth="1"/>
  </cols>
  <sheetData>
    <row r="1" spans="4:5" ht="15">
      <c r="D1" s="259"/>
      <c r="E1" s="259"/>
    </row>
    <row r="2" spans="1:7" ht="15.75">
      <c r="A2" s="258" t="str">
        <f>Startlist!$F2</f>
        <v>Kehala rahvaralli</v>
      </c>
      <c r="B2" s="258"/>
      <c r="C2" s="258"/>
      <c r="D2" s="258"/>
      <c r="E2" s="258"/>
      <c r="F2" s="258"/>
      <c r="G2" s="258"/>
    </row>
    <row r="3" spans="1:7" ht="15">
      <c r="A3" s="259" t="str">
        <f>Startlist!$F3</f>
        <v>28.oktoober 2023</v>
      </c>
      <c r="B3" s="259"/>
      <c r="C3" s="259"/>
      <c r="D3" s="259"/>
      <c r="E3" s="259"/>
      <c r="F3" s="259"/>
      <c r="G3" s="259"/>
    </row>
    <row r="4" spans="1:7" ht="15">
      <c r="A4" s="259" t="str">
        <f>Startlist!$F4</f>
        <v>Kehala</v>
      </c>
      <c r="B4" s="259"/>
      <c r="C4" s="259"/>
      <c r="D4" s="259"/>
      <c r="E4" s="259"/>
      <c r="F4" s="259"/>
      <c r="G4" s="259"/>
    </row>
    <row r="6" spans="1:13" ht="15.75">
      <c r="A6" s="10" t="s">
        <v>1840</v>
      </c>
      <c r="M6" s="79"/>
    </row>
    <row r="7" spans="1:13" s="88" customFormat="1" ht="15.75">
      <c r="A7" s="96" t="s">
        <v>1834</v>
      </c>
      <c r="B7" s="97" t="s">
        <v>1739</v>
      </c>
      <c r="C7" s="98" t="s">
        <v>1740</v>
      </c>
      <c r="D7" s="99" t="s">
        <v>1741</v>
      </c>
      <c r="E7" s="98" t="s">
        <v>1743</v>
      </c>
      <c r="F7" s="98" t="s">
        <v>1839</v>
      </c>
      <c r="G7" s="143"/>
      <c r="M7" s="79"/>
    </row>
    <row r="8" spans="1:13" ht="15" customHeight="1" hidden="1">
      <c r="A8" s="7"/>
      <c r="B8" s="8"/>
      <c r="C8" s="6"/>
      <c r="D8" s="6"/>
      <c r="E8" s="6"/>
      <c r="F8" s="36"/>
      <c r="G8" s="144"/>
      <c r="M8" s="79"/>
    </row>
    <row r="9" spans="1:13" ht="15" customHeight="1">
      <c r="A9" s="78" t="s">
        <v>1127</v>
      </c>
      <c r="B9" s="85" t="s">
        <v>1731</v>
      </c>
      <c r="C9" s="69" t="s">
        <v>1481</v>
      </c>
      <c r="D9" s="56" t="s">
        <v>1482</v>
      </c>
      <c r="E9" s="56" t="s">
        <v>1483</v>
      </c>
      <c r="F9" s="80" t="s">
        <v>2270</v>
      </c>
      <c r="G9" s="145" t="s">
        <v>1128</v>
      </c>
      <c r="M9" s="79"/>
    </row>
    <row r="10" spans="1:13" ht="15" customHeight="1">
      <c r="A10" s="78" t="s">
        <v>1104</v>
      </c>
      <c r="B10" s="85" t="s">
        <v>1731</v>
      </c>
      <c r="C10" s="69" t="s">
        <v>2083</v>
      </c>
      <c r="D10" s="56" t="s">
        <v>2084</v>
      </c>
      <c r="E10" s="56" t="s">
        <v>1492</v>
      </c>
      <c r="F10" s="80" t="s">
        <v>2516</v>
      </c>
      <c r="G10" s="145" t="s">
        <v>1105</v>
      </c>
      <c r="M10" s="79"/>
    </row>
    <row r="11" spans="1:13" ht="15" customHeight="1">
      <c r="A11" s="78" t="s">
        <v>1124</v>
      </c>
      <c r="B11" s="85" t="s">
        <v>1731</v>
      </c>
      <c r="C11" s="69" t="s">
        <v>2054</v>
      </c>
      <c r="D11" s="56" t="s">
        <v>1748</v>
      </c>
      <c r="E11" s="56" t="s">
        <v>1869</v>
      </c>
      <c r="F11" s="80" t="s">
        <v>517</v>
      </c>
      <c r="G11" s="145" t="s">
        <v>1123</v>
      </c>
      <c r="M11" s="79"/>
    </row>
    <row r="12" spans="1:13" ht="15" customHeight="1">
      <c r="A12" s="78" t="s">
        <v>1111</v>
      </c>
      <c r="B12" s="85" t="s">
        <v>1728</v>
      </c>
      <c r="C12" s="69" t="s">
        <v>2129</v>
      </c>
      <c r="D12" s="56" t="s">
        <v>1883</v>
      </c>
      <c r="E12" s="56" t="s">
        <v>1884</v>
      </c>
      <c r="F12" s="80" t="s">
        <v>2516</v>
      </c>
      <c r="G12" s="145" t="s">
        <v>1109</v>
      </c>
      <c r="M12" s="79"/>
    </row>
    <row r="13" spans="1:13" ht="15" customHeight="1">
      <c r="A13" s="78" t="s">
        <v>1114</v>
      </c>
      <c r="B13" s="85" t="s">
        <v>1731</v>
      </c>
      <c r="C13" s="69" t="s">
        <v>2051</v>
      </c>
      <c r="D13" s="56" t="s">
        <v>1500</v>
      </c>
      <c r="E13" s="56" t="s">
        <v>1869</v>
      </c>
      <c r="F13" s="80" t="s">
        <v>2516</v>
      </c>
      <c r="G13" s="145" t="s">
        <v>1115</v>
      </c>
      <c r="M13" s="79"/>
    </row>
    <row r="14" spans="1:13" ht="15" customHeight="1">
      <c r="A14" s="78" t="s">
        <v>1110</v>
      </c>
      <c r="B14" s="85" t="s">
        <v>1728</v>
      </c>
      <c r="C14" s="69" t="s">
        <v>2055</v>
      </c>
      <c r="D14" s="56" t="s">
        <v>2149</v>
      </c>
      <c r="E14" s="56" t="s">
        <v>1871</v>
      </c>
      <c r="F14" s="80" t="s">
        <v>2516</v>
      </c>
      <c r="G14" s="145" t="s">
        <v>1109</v>
      </c>
      <c r="M14" s="79"/>
    </row>
    <row r="15" spans="1:13" ht="15" customHeight="1">
      <c r="A15" s="78" t="s">
        <v>1116</v>
      </c>
      <c r="B15" s="85" t="s">
        <v>1727</v>
      </c>
      <c r="C15" s="69" t="s">
        <v>1856</v>
      </c>
      <c r="D15" s="56" t="s">
        <v>1927</v>
      </c>
      <c r="E15" s="56" t="s">
        <v>1913</v>
      </c>
      <c r="F15" s="80" t="s">
        <v>2516</v>
      </c>
      <c r="G15" s="145" t="s">
        <v>1117</v>
      </c>
      <c r="M15" s="79"/>
    </row>
    <row r="16" spans="1:13" ht="15" customHeight="1">
      <c r="A16" s="78" t="s">
        <v>1106</v>
      </c>
      <c r="B16" s="85" t="s">
        <v>1705</v>
      </c>
      <c r="C16" s="69" t="s">
        <v>2134</v>
      </c>
      <c r="D16" s="56" t="s">
        <v>2135</v>
      </c>
      <c r="E16" s="56" t="s">
        <v>1884</v>
      </c>
      <c r="F16" s="80" t="s">
        <v>2516</v>
      </c>
      <c r="G16" s="145" t="s">
        <v>1107</v>
      </c>
      <c r="M16" s="79"/>
    </row>
    <row r="17" spans="1:13" ht="15" customHeight="1">
      <c r="A17" s="78" t="s">
        <v>1129</v>
      </c>
      <c r="B17" s="85" t="s">
        <v>1727</v>
      </c>
      <c r="C17" s="69" t="s">
        <v>1855</v>
      </c>
      <c r="D17" s="56" t="s">
        <v>2121</v>
      </c>
      <c r="E17" s="56" t="s">
        <v>1509</v>
      </c>
      <c r="F17" s="80" t="s">
        <v>2270</v>
      </c>
      <c r="G17" s="145" t="s">
        <v>1130</v>
      </c>
      <c r="M17" s="79"/>
    </row>
    <row r="18" spans="1:13" ht="15" customHeight="1">
      <c r="A18" s="78" t="s">
        <v>1108</v>
      </c>
      <c r="B18" s="85" t="s">
        <v>1707</v>
      </c>
      <c r="C18" s="69" t="s">
        <v>1752</v>
      </c>
      <c r="D18" s="56" t="s">
        <v>1753</v>
      </c>
      <c r="E18" s="56" t="s">
        <v>1911</v>
      </c>
      <c r="F18" s="80" t="s">
        <v>2516</v>
      </c>
      <c r="G18" s="145" t="s">
        <v>1109</v>
      </c>
      <c r="M18" s="79"/>
    </row>
    <row r="19" spans="1:13" ht="15" customHeight="1">
      <c r="A19" s="78" t="s">
        <v>1132</v>
      </c>
      <c r="B19" s="85" t="s">
        <v>1727</v>
      </c>
      <c r="C19" s="69" t="s">
        <v>2114</v>
      </c>
      <c r="D19" s="56" t="s">
        <v>2115</v>
      </c>
      <c r="E19" s="56" t="s">
        <v>1913</v>
      </c>
      <c r="F19" s="80" t="s">
        <v>2458</v>
      </c>
      <c r="G19" s="145" t="s">
        <v>1133</v>
      </c>
      <c r="M19" s="79"/>
    </row>
    <row r="20" spans="1:13" ht="15" customHeight="1">
      <c r="A20" s="78" t="s">
        <v>1120</v>
      </c>
      <c r="B20" s="85" t="s">
        <v>1705</v>
      </c>
      <c r="C20" s="69" t="s">
        <v>1518</v>
      </c>
      <c r="D20" s="56" t="s">
        <v>2138</v>
      </c>
      <c r="E20" s="56" t="s">
        <v>1514</v>
      </c>
      <c r="F20" s="80" t="s">
        <v>2516</v>
      </c>
      <c r="G20" s="145" t="s">
        <v>1121</v>
      </c>
      <c r="M20" s="79"/>
    </row>
    <row r="21" spans="1:13" ht="15" customHeight="1">
      <c r="A21" s="78" t="s">
        <v>1131</v>
      </c>
      <c r="B21" s="85" t="s">
        <v>1705</v>
      </c>
      <c r="C21" s="69" t="s">
        <v>1861</v>
      </c>
      <c r="D21" s="56" t="s">
        <v>1944</v>
      </c>
      <c r="E21" s="56" t="s">
        <v>1932</v>
      </c>
      <c r="F21" s="80" t="s">
        <v>2516</v>
      </c>
      <c r="G21" s="145" t="s">
        <v>1130</v>
      </c>
      <c r="M21" s="79"/>
    </row>
    <row r="22" spans="1:13" ht="15" customHeight="1">
      <c r="A22" s="78" t="s">
        <v>1136</v>
      </c>
      <c r="B22" s="85" t="s">
        <v>1706</v>
      </c>
      <c r="C22" s="69" t="s">
        <v>1709</v>
      </c>
      <c r="D22" s="56" t="s">
        <v>1757</v>
      </c>
      <c r="E22" s="56" t="s">
        <v>1871</v>
      </c>
      <c r="F22" s="80" t="s">
        <v>2516</v>
      </c>
      <c r="G22" s="145" t="s">
        <v>1137</v>
      </c>
      <c r="M22" s="79"/>
    </row>
    <row r="23" spans="1:13" ht="15" customHeight="1">
      <c r="A23" s="78" t="s">
        <v>112</v>
      </c>
      <c r="B23" s="85" t="s">
        <v>1705</v>
      </c>
      <c r="C23" s="69" t="s">
        <v>1533</v>
      </c>
      <c r="D23" s="56" t="s">
        <v>1534</v>
      </c>
      <c r="E23" s="56" t="s">
        <v>1535</v>
      </c>
      <c r="F23" s="80" t="s">
        <v>2516</v>
      </c>
      <c r="G23" s="145"/>
      <c r="M23" s="79"/>
    </row>
    <row r="24" spans="1:13" ht="15" customHeight="1">
      <c r="A24" s="78" t="s">
        <v>1135</v>
      </c>
      <c r="B24" s="85" t="s">
        <v>1705</v>
      </c>
      <c r="C24" s="69" t="s">
        <v>2079</v>
      </c>
      <c r="D24" s="56" t="s">
        <v>1536</v>
      </c>
      <c r="E24" s="56" t="s">
        <v>1532</v>
      </c>
      <c r="F24" s="80" t="s">
        <v>2270</v>
      </c>
      <c r="G24" s="145" t="s">
        <v>1133</v>
      </c>
      <c r="M24" s="79"/>
    </row>
    <row r="25" spans="1:13" ht="15" customHeight="1">
      <c r="A25" s="78" t="s">
        <v>1134</v>
      </c>
      <c r="B25" s="85" t="s">
        <v>1708</v>
      </c>
      <c r="C25" s="69" t="s">
        <v>2099</v>
      </c>
      <c r="D25" s="56" t="s">
        <v>1562</v>
      </c>
      <c r="E25" s="56" t="s">
        <v>1884</v>
      </c>
      <c r="F25" s="80" t="s">
        <v>2516</v>
      </c>
      <c r="G25" s="145" t="s">
        <v>1133</v>
      </c>
      <c r="M25" s="79"/>
    </row>
    <row r="26" spans="1:13" ht="15" customHeight="1">
      <c r="A26" s="78" t="s">
        <v>1125</v>
      </c>
      <c r="B26" s="85" t="s">
        <v>1706</v>
      </c>
      <c r="C26" s="69" t="s">
        <v>2041</v>
      </c>
      <c r="D26" s="56" t="s">
        <v>2043</v>
      </c>
      <c r="E26" s="56" t="s">
        <v>2042</v>
      </c>
      <c r="F26" s="80" t="s">
        <v>2516</v>
      </c>
      <c r="G26" s="145" t="s">
        <v>1126</v>
      </c>
      <c r="M26" s="79"/>
    </row>
    <row r="27" spans="1:13" ht="15" customHeight="1">
      <c r="A27" s="78" t="s">
        <v>1138</v>
      </c>
      <c r="B27" s="85" t="s">
        <v>1729</v>
      </c>
      <c r="C27" s="69" t="s">
        <v>1862</v>
      </c>
      <c r="D27" s="56" t="s">
        <v>1994</v>
      </c>
      <c r="E27" s="56" t="s">
        <v>1869</v>
      </c>
      <c r="F27" s="80" t="s">
        <v>2516</v>
      </c>
      <c r="G27" s="145" t="s">
        <v>1139</v>
      </c>
      <c r="M27" s="79"/>
    </row>
    <row r="28" spans="1:13" ht="15" customHeight="1">
      <c r="A28" s="78" t="s">
        <v>1112</v>
      </c>
      <c r="B28" s="85" t="s">
        <v>1705</v>
      </c>
      <c r="C28" s="69" t="s">
        <v>1582</v>
      </c>
      <c r="D28" s="56" t="s">
        <v>542</v>
      </c>
      <c r="E28" s="56" t="s">
        <v>1932</v>
      </c>
      <c r="F28" s="80" t="s">
        <v>517</v>
      </c>
      <c r="G28" s="145" t="s">
        <v>1113</v>
      </c>
      <c r="M28" s="79"/>
    </row>
    <row r="29" spans="1:13" ht="15" customHeight="1">
      <c r="A29" s="78" t="s">
        <v>1118</v>
      </c>
      <c r="B29" s="85" t="s">
        <v>1706</v>
      </c>
      <c r="C29" s="69" t="s">
        <v>2097</v>
      </c>
      <c r="D29" s="56" t="s">
        <v>2098</v>
      </c>
      <c r="E29" s="56" t="s">
        <v>1508</v>
      </c>
      <c r="F29" s="80" t="s">
        <v>2270</v>
      </c>
      <c r="G29" s="145" t="s">
        <v>1119</v>
      </c>
      <c r="M29" s="79"/>
    </row>
    <row r="30" spans="1:13" ht="15" customHeight="1">
      <c r="A30" s="78" t="s">
        <v>1140</v>
      </c>
      <c r="B30" s="85" t="s">
        <v>1707</v>
      </c>
      <c r="C30" s="69" t="s">
        <v>2090</v>
      </c>
      <c r="D30" s="56" t="s">
        <v>2091</v>
      </c>
      <c r="E30" s="56" t="s">
        <v>1949</v>
      </c>
      <c r="F30" s="80" t="s">
        <v>2516</v>
      </c>
      <c r="G30" s="145" t="s">
        <v>1139</v>
      </c>
      <c r="M30" s="79"/>
    </row>
    <row r="31" spans="1:13" ht="15" customHeight="1">
      <c r="A31" s="78" t="s">
        <v>17</v>
      </c>
      <c r="B31" s="85" t="s">
        <v>1705</v>
      </c>
      <c r="C31" s="69" t="s">
        <v>2112</v>
      </c>
      <c r="D31" s="56" t="s">
        <v>2113</v>
      </c>
      <c r="E31" s="56" t="s">
        <v>1548</v>
      </c>
      <c r="F31" s="80" t="s">
        <v>2516</v>
      </c>
      <c r="G31" s="145" t="s">
        <v>1109</v>
      </c>
      <c r="M31" s="79"/>
    </row>
    <row r="32" spans="1:13" ht="15" customHeight="1">
      <c r="A32" s="78" t="s">
        <v>1122</v>
      </c>
      <c r="B32" s="85" t="s">
        <v>1830</v>
      </c>
      <c r="C32" s="69" t="s">
        <v>1649</v>
      </c>
      <c r="D32" s="56" t="s">
        <v>1823</v>
      </c>
      <c r="E32" s="56" t="s">
        <v>1552</v>
      </c>
      <c r="F32" s="80" t="s">
        <v>517</v>
      </c>
      <c r="G32" s="145" t="s">
        <v>1123</v>
      </c>
      <c r="M32" s="79"/>
    </row>
  </sheetData>
  <sheetProtection/>
  <mergeCells count="4">
    <mergeCell ref="A4:G4"/>
    <mergeCell ref="D1:E1"/>
    <mergeCell ref="A3:G3"/>
    <mergeCell ref="A2:G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20.140625" style="2" customWidth="1"/>
    <col min="2" max="12" width="18.8515625" style="0" customWidth="1"/>
  </cols>
  <sheetData>
    <row r="1" spans="5:6" ht="15">
      <c r="E1" s="16"/>
      <c r="F1" s="16"/>
    </row>
    <row r="2" spans="5:6" ht="15.75">
      <c r="E2" s="1" t="str">
        <f>Startlist!$F2</f>
        <v>Kehala rahvaralli</v>
      </c>
      <c r="F2" s="1"/>
    </row>
    <row r="3" spans="5:6" ht="15">
      <c r="E3" s="16" t="str">
        <f>Startlist!$F3</f>
        <v>28.oktoober 2023</v>
      </c>
      <c r="F3" s="16"/>
    </row>
    <row r="4" spans="5:6" ht="15">
      <c r="E4" s="16" t="str">
        <f>Startlist!$F4</f>
        <v>Kehala</v>
      </c>
      <c r="F4" s="16"/>
    </row>
    <row r="5" spans="1:12" ht="21" customHeight="1">
      <c r="A5" s="168" t="s">
        <v>1844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1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75" t="s">
        <v>1141</v>
      </c>
    </row>
    <row r="7" spans="1:11" ht="12.75">
      <c r="A7" s="109"/>
      <c r="B7" s="110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2.75">
      <c r="A8" s="112"/>
      <c r="B8" s="63" t="s">
        <v>1727</v>
      </c>
      <c r="C8" s="63" t="s">
        <v>1705</v>
      </c>
      <c r="D8" s="64" t="s">
        <v>1707</v>
      </c>
      <c r="E8" s="64" t="s">
        <v>1708</v>
      </c>
      <c r="F8" s="64" t="s">
        <v>1706</v>
      </c>
      <c r="G8" s="64" t="s">
        <v>1729</v>
      </c>
      <c r="H8" s="64" t="s">
        <v>1728</v>
      </c>
      <c r="I8" s="64" t="s">
        <v>1731</v>
      </c>
      <c r="J8" s="64" t="s">
        <v>1730</v>
      </c>
      <c r="K8" s="64" t="s">
        <v>1830</v>
      </c>
    </row>
    <row r="9" spans="1:11" ht="12.75">
      <c r="A9" s="163" t="s">
        <v>1142</v>
      </c>
      <c r="B9" s="164" t="s">
        <v>2172</v>
      </c>
      <c r="C9" s="164" t="s">
        <v>2518</v>
      </c>
      <c r="D9" s="164" t="s">
        <v>2207</v>
      </c>
      <c r="E9" s="164" t="s">
        <v>2551</v>
      </c>
      <c r="F9" s="164" t="s">
        <v>2466</v>
      </c>
      <c r="G9" s="164" t="s">
        <v>2578</v>
      </c>
      <c r="H9" s="164" t="s">
        <v>2190</v>
      </c>
      <c r="I9" s="164" t="s">
        <v>2198</v>
      </c>
      <c r="J9" s="164" t="s">
        <v>2560</v>
      </c>
      <c r="K9" s="164" t="s">
        <v>2746</v>
      </c>
    </row>
    <row r="10" spans="1:11" ht="12.75">
      <c r="A10" s="165" t="s">
        <v>1143</v>
      </c>
      <c r="B10" s="65" t="s">
        <v>1144</v>
      </c>
      <c r="C10" s="65" t="s">
        <v>1145</v>
      </c>
      <c r="D10" s="65" t="s">
        <v>1146</v>
      </c>
      <c r="E10" s="65" t="s">
        <v>1147</v>
      </c>
      <c r="F10" s="65" t="s">
        <v>1148</v>
      </c>
      <c r="G10" s="65" t="s">
        <v>1149</v>
      </c>
      <c r="H10" s="65" t="s">
        <v>1150</v>
      </c>
      <c r="I10" s="65" t="s">
        <v>1151</v>
      </c>
      <c r="J10" s="65" t="s">
        <v>1152</v>
      </c>
      <c r="K10" s="65" t="s">
        <v>1153</v>
      </c>
    </row>
    <row r="11" spans="1:11" ht="12.75">
      <c r="A11" s="167" t="s">
        <v>1154</v>
      </c>
      <c r="B11" s="166" t="s">
        <v>1155</v>
      </c>
      <c r="C11" s="166" t="s">
        <v>1156</v>
      </c>
      <c r="D11" s="166" t="s">
        <v>1157</v>
      </c>
      <c r="E11" s="166" t="s">
        <v>1158</v>
      </c>
      <c r="F11" s="166" t="s">
        <v>1159</v>
      </c>
      <c r="G11" s="166" t="s">
        <v>1160</v>
      </c>
      <c r="H11" s="166" t="s">
        <v>1161</v>
      </c>
      <c r="I11" s="166" t="s">
        <v>1162</v>
      </c>
      <c r="J11" s="166" t="s">
        <v>1163</v>
      </c>
      <c r="K11" s="166" t="s">
        <v>1164</v>
      </c>
    </row>
    <row r="12" spans="1:11" ht="12.75">
      <c r="A12" s="163" t="s">
        <v>1165</v>
      </c>
      <c r="B12" s="164" t="s">
        <v>2173</v>
      </c>
      <c r="C12" s="164" t="s">
        <v>2412</v>
      </c>
      <c r="D12" s="164" t="s">
        <v>2463</v>
      </c>
      <c r="E12" s="164" t="s">
        <v>2675</v>
      </c>
      <c r="F12" s="164" t="s">
        <v>2424</v>
      </c>
      <c r="G12" s="164" t="s">
        <v>2579</v>
      </c>
      <c r="H12" s="164" t="s">
        <v>2191</v>
      </c>
      <c r="I12" s="164" t="s">
        <v>2199</v>
      </c>
      <c r="J12" s="164" t="s">
        <v>2427</v>
      </c>
      <c r="K12" s="164" t="s">
        <v>2747</v>
      </c>
    </row>
    <row r="13" spans="1:11" ht="12.75">
      <c r="A13" s="165" t="s">
        <v>1166</v>
      </c>
      <c r="B13" s="65" t="s">
        <v>1167</v>
      </c>
      <c r="C13" s="65" t="s">
        <v>1168</v>
      </c>
      <c r="D13" s="65" t="s">
        <v>1169</v>
      </c>
      <c r="E13" s="65" t="s">
        <v>1170</v>
      </c>
      <c r="F13" s="65" t="s">
        <v>1171</v>
      </c>
      <c r="G13" s="65" t="s">
        <v>1172</v>
      </c>
      <c r="H13" s="65" t="s">
        <v>1173</v>
      </c>
      <c r="I13" s="65" t="s">
        <v>1174</v>
      </c>
      <c r="J13" s="65" t="s">
        <v>1175</v>
      </c>
      <c r="K13" s="65" t="s">
        <v>1176</v>
      </c>
    </row>
    <row r="14" spans="1:11" ht="12.75">
      <c r="A14" s="167" t="s">
        <v>1177</v>
      </c>
      <c r="B14" s="166" t="s">
        <v>1155</v>
      </c>
      <c r="C14" s="166" t="s">
        <v>1178</v>
      </c>
      <c r="D14" s="166" t="s">
        <v>1179</v>
      </c>
      <c r="E14" s="166" t="s">
        <v>1180</v>
      </c>
      <c r="F14" s="166" t="s">
        <v>1159</v>
      </c>
      <c r="G14" s="166" t="s">
        <v>1160</v>
      </c>
      <c r="H14" s="166" t="s">
        <v>1161</v>
      </c>
      <c r="I14" s="166" t="s">
        <v>1162</v>
      </c>
      <c r="J14" s="166" t="s">
        <v>1181</v>
      </c>
      <c r="K14" s="166" t="s">
        <v>1164</v>
      </c>
    </row>
    <row r="15" spans="1:11" ht="12.75">
      <c r="A15" s="163" t="s">
        <v>1182</v>
      </c>
      <c r="B15" s="164" t="s">
        <v>2979</v>
      </c>
      <c r="C15" s="164" t="s">
        <v>119</v>
      </c>
      <c r="D15" s="164" t="s">
        <v>158</v>
      </c>
      <c r="E15" s="164" t="s">
        <v>139</v>
      </c>
      <c r="F15" s="164" t="s">
        <v>140</v>
      </c>
      <c r="G15" s="164" t="s">
        <v>179</v>
      </c>
      <c r="H15" s="164" t="s">
        <v>2987</v>
      </c>
      <c r="I15" s="164" t="s">
        <v>2202</v>
      </c>
      <c r="J15" s="164" t="s">
        <v>196</v>
      </c>
      <c r="K15" s="164" t="s">
        <v>303</v>
      </c>
    </row>
    <row r="16" spans="1:11" ht="12.75">
      <c r="A16" s="165" t="s">
        <v>1183</v>
      </c>
      <c r="B16" s="65" t="s">
        <v>1184</v>
      </c>
      <c r="C16" s="65" t="s">
        <v>1185</v>
      </c>
      <c r="D16" s="65" t="s">
        <v>1186</v>
      </c>
      <c r="E16" s="65" t="s">
        <v>1187</v>
      </c>
      <c r="F16" s="65" t="s">
        <v>1188</v>
      </c>
      <c r="G16" s="65" t="s">
        <v>1189</v>
      </c>
      <c r="H16" s="65" t="s">
        <v>1190</v>
      </c>
      <c r="I16" s="65" t="s">
        <v>1191</v>
      </c>
      <c r="J16" s="65" t="s">
        <v>1192</v>
      </c>
      <c r="K16" s="65" t="s">
        <v>1193</v>
      </c>
    </row>
    <row r="17" spans="1:11" ht="12.75">
      <c r="A17" s="165" t="s">
        <v>1194</v>
      </c>
      <c r="B17" s="230" t="s">
        <v>1155</v>
      </c>
      <c r="C17" s="166" t="s">
        <v>1195</v>
      </c>
      <c r="D17" s="166" t="s">
        <v>1196</v>
      </c>
      <c r="E17" s="166" t="s">
        <v>1197</v>
      </c>
      <c r="F17" s="166" t="s">
        <v>1198</v>
      </c>
      <c r="G17" s="166" t="s">
        <v>1160</v>
      </c>
      <c r="H17" s="166" t="s">
        <v>1161</v>
      </c>
      <c r="I17" s="166" t="s">
        <v>1199</v>
      </c>
      <c r="J17" s="166" t="s">
        <v>1200</v>
      </c>
      <c r="K17" s="166" t="s">
        <v>1201</v>
      </c>
    </row>
    <row r="18" spans="1:11" ht="12.75">
      <c r="A18" s="163" t="s">
        <v>1202</v>
      </c>
      <c r="B18" s="164" t="s">
        <v>2980</v>
      </c>
      <c r="C18" s="164" t="s">
        <v>293</v>
      </c>
      <c r="D18" s="164" t="s">
        <v>278</v>
      </c>
      <c r="E18" s="164" t="s">
        <v>2198</v>
      </c>
      <c r="F18" s="164" t="s">
        <v>137</v>
      </c>
      <c r="G18" s="164" t="s">
        <v>2657</v>
      </c>
      <c r="H18" s="164" t="s">
        <v>2988</v>
      </c>
      <c r="I18" s="164" t="s">
        <v>2998</v>
      </c>
      <c r="J18" s="164" t="s">
        <v>189</v>
      </c>
      <c r="K18" s="164" t="s">
        <v>130</v>
      </c>
    </row>
    <row r="19" spans="1:11" ht="12.75">
      <c r="A19" s="165" t="s">
        <v>1203</v>
      </c>
      <c r="B19" s="65" t="s">
        <v>1204</v>
      </c>
      <c r="C19" s="65" t="s">
        <v>1205</v>
      </c>
      <c r="D19" s="65" t="s">
        <v>1206</v>
      </c>
      <c r="E19" s="65" t="s">
        <v>1151</v>
      </c>
      <c r="F19" s="65" t="s">
        <v>1207</v>
      </c>
      <c r="G19" s="65" t="s">
        <v>1208</v>
      </c>
      <c r="H19" s="65" t="s">
        <v>1209</v>
      </c>
      <c r="I19" s="65" t="s">
        <v>1210</v>
      </c>
      <c r="J19" s="65" t="s">
        <v>1211</v>
      </c>
      <c r="K19" s="65" t="s">
        <v>1212</v>
      </c>
    </row>
    <row r="20" spans="1:11" ht="12.75">
      <c r="A20" s="165" t="s">
        <v>1154</v>
      </c>
      <c r="B20" s="230" t="s">
        <v>1155</v>
      </c>
      <c r="C20" s="230" t="s">
        <v>1213</v>
      </c>
      <c r="D20" s="230" t="s">
        <v>1214</v>
      </c>
      <c r="E20" s="230" t="s">
        <v>1158</v>
      </c>
      <c r="F20" s="230" t="s">
        <v>1215</v>
      </c>
      <c r="G20" s="230" t="s">
        <v>1160</v>
      </c>
      <c r="H20" s="230" t="s">
        <v>1216</v>
      </c>
      <c r="I20" s="230" t="s">
        <v>1162</v>
      </c>
      <c r="J20" s="230" t="s">
        <v>1163</v>
      </c>
      <c r="K20" s="230" t="s">
        <v>1164</v>
      </c>
    </row>
    <row r="21" spans="1:11" ht="12.75">
      <c r="A21" s="165"/>
      <c r="B21" s="230"/>
      <c r="C21" s="230"/>
      <c r="D21" s="230"/>
      <c r="E21" s="230"/>
      <c r="F21" s="230"/>
      <c r="G21" s="230"/>
      <c r="H21" s="230" t="s">
        <v>1161</v>
      </c>
      <c r="I21" s="230"/>
      <c r="J21" s="230"/>
      <c r="K21" s="230"/>
    </row>
    <row r="22" spans="1:11" ht="12.75">
      <c r="A22" s="163" t="s">
        <v>1217</v>
      </c>
      <c r="B22" s="164" t="s">
        <v>2981</v>
      </c>
      <c r="C22" s="164" t="s">
        <v>138</v>
      </c>
      <c r="D22" s="164" t="s">
        <v>2407</v>
      </c>
      <c r="E22" s="164" t="s">
        <v>174</v>
      </c>
      <c r="F22" s="164" t="s">
        <v>144</v>
      </c>
      <c r="G22" s="164" t="s">
        <v>271</v>
      </c>
      <c r="H22" s="164" t="s">
        <v>2989</v>
      </c>
      <c r="I22" s="164" t="s">
        <v>2999</v>
      </c>
      <c r="J22" s="164" t="s">
        <v>190</v>
      </c>
      <c r="K22" s="164" t="s">
        <v>301</v>
      </c>
    </row>
    <row r="23" spans="1:11" ht="12.75">
      <c r="A23" s="165" t="s">
        <v>1218</v>
      </c>
      <c r="B23" s="65" t="s">
        <v>1219</v>
      </c>
      <c r="C23" s="65" t="s">
        <v>1220</v>
      </c>
      <c r="D23" s="65" t="s">
        <v>1221</v>
      </c>
      <c r="E23" s="65" t="s">
        <v>1222</v>
      </c>
      <c r="F23" s="65" t="s">
        <v>1223</v>
      </c>
      <c r="G23" s="65" t="s">
        <v>1224</v>
      </c>
      <c r="H23" s="65" t="s">
        <v>1225</v>
      </c>
      <c r="I23" s="65" t="s">
        <v>1226</v>
      </c>
      <c r="J23" s="65" t="s">
        <v>1227</v>
      </c>
      <c r="K23" s="65" t="s">
        <v>1228</v>
      </c>
    </row>
    <row r="24" spans="1:11" ht="12.75">
      <c r="A24" s="165" t="s">
        <v>1177</v>
      </c>
      <c r="B24" s="230" t="s">
        <v>1155</v>
      </c>
      <c r="C24" s="166" t="s">
        <v>1229</v>
      </c>
      <c r="D24" s="166" t="s">
        <v>1179</v>
      </c>
      <c r="E24" s="166" t="s">
        <v>1197</v>
      </c>
      <c r="F24" s="166" t="s">
        <v>1159</v>
      </c>
      <c r="G24" s="166" t="s">
        <v>1230</v>
      </c>
      <c r="H24" s="166" t="s">
        <v>1161</v>
      </c>
      <c r="I24" s="166" t="s">
        <v>1162</v>
      </c>
      <c r="J24" s="166" t="s">
        <v>1163</v>
      </c>
      <c r="K24" s="166" t="s">
        <v>1164</v>
      </c>
    </row>
    <row r="25" spans="1:11" ht="12.75">
      <c r="A25" s="163" t="s">
        <v>1231</v>
      </c>
      <c r="B25" s="164" t="s">
        <v>589</v>
      </c>
      <c r="C25" s="164" t="s">
        <v>692</v>
      </c>
      <c r="D25" s="164" t="s">
        <v>653</v>
      </c>
      <c r="E25" s="164" t="s">
        <v>684</v>
      </c>
      <c r="F25" s="164" t="s">
        <v>638</v>
      </c>
      <c r="G25" s="164" t="s">
        <v>2213</v>
      </c>
      <c r="H25" s="164" t="s">
        <v>593</v>
      </c>
      <c r="I25" s="164" t="s">
        <v>145</v>
      </c>
      <c r="J25" s="164" t="s">
        <v>692</v>
      </c>
      <c r="K25" s="164" t="s">
        <v>770</v>
      </c>
    </row>
    <row r="26" spans="1:11" ht="12.75">
      <c r="A26" s="165" t="s">
        <v>1232</v>
      </c>
      <c r="B26" s="65" t="s">
        <v>1233</v>
      </c>
      <c r="C26" s="65" t="s">
        <v>1234</v>
      </c>
      <c r="D26" s="65" t="s">
        <v>1235</v>
      </c>
      <c r="E26" s="65" t="s">
        <v>1236</v>
      </c>
      <c r="F26" s="65" t="s">
        <v>1237</v>
      </c>
      <c r="G26" s="65" t="s">
        <v>1238</v>
      </c>
      <c r="H26" s="65" t="s">
        <v>1239</v>
      </c>
      <c r="I26" s="65" t="s">
        <v>1240</v>
      </c>
      <c r="J26" s="65" t="s">
        <v>1234</v>
      </c>
      <c r="K26" s="65" t="s">
        <v>1241</v>
      </c>
    </row>
    <row r="27" spans="1:11" ht="12.75">
      <c r="A27" s="165" t="s">
        <v>1194</v>
      </c>
      <c r="B27" s="230" t="s">
        <v>1155</v>
      </c>
      <c r="C27" s="166" t="s">
        <v>1242</v>
      </c>
      <c r="D27" s="166" t="s">
        <v>1157</v>
      </c>
      <c r="E27" s="166" t="s">
        <v>1197</v>
      </c>
      <c r="F27" s="166" t="s">
        <v>1215</v>
      </c>
      <c r="G27" s="166" t="s">
        <v>1230</v>
      </c>
      <c r="H27" s="166" t="s">
        <v>1161</v>
      </c>
      <c r="I27" s="166" t="s">
        <v>1162</v>
      </c>
      <c r="J27" s="166" t="s">
        <v>1200</v>
      </c>
      <c r="K27" s="166" t="s">
        <v>1201</v>
      </c>
    </row>
    <row r="28" spans="1:11" ht="12.75">
      <c r="A28" s="163" t="s">
        <v>1243</v>
      </c>
      <c r="B28" s="164" t="s">
        <v>590</v>
      </c>
      <c r="C28" s="164" t="s">
        <v>760</v>
      </c>
      <c r="D28" s="164" t="s">
        <v>632</v>
      </c>
      <c r="E28" s="164" t="s">
        <v>683</v>
      </c>
      <c r="F28" s="164" t="s">
        <v>2900</v>
      </c>
      <c r="G28" s="164" t="s">
        <v>707</v>
      </c>
      <c r="H28" s="164" t="s">
        <v>594</v>
      </c>
      <c r="I28" s="164" t="s">
        <v>596</v>
      </c>
      <c r="J28" s="164" t="s">
        <v>687</v>
      </c>
      <c r="K28" s="164" t="s">
        <v>674</v>
      </c>
    </row>
    <row r="29" spans="1:11" ht="12.75">
      <c r="A29" s="165" t="s">
        <v>1244</v>
      </c>
      <c r="B29" s="65" t="s">
        <v>1245</v>
      </c>
      <c r="C29" s="65" t="s">
        <v>1246</v>
      </c>
      <c r="D29" s="65" t="s">
        <v>1247</v>
      </c>
      <c r="E29" s="65" t="s">
        <v>1248</v>
      </c>
      <c r="F29" s="65" t="s">
        <v>1249</v>
      </c>
      <c r="G29" s="65" t="s">
        <v>1250</v>
      </c>
      <c r="H29" s="65" t="s">
        <v>1251</v>
      </c>
      <c r="I29" s="65" t="s">
        <v>1252</v>
      </c>
      <c r="J29" s="65" t="s">
        <v>1224</v>
      </c>
      <c r="K29" s="65" t="s">
        <v>1253</v>
      </c>
    </row>
    <row r="30" spans="1:11" ht="12.75">
      <c r="A30" s="165" t="s">
        <v>1194</v>
      </c>
      <c r="B30" s="230" t="s">
        <v>1155</v>
      </c>
      <c r="C30" s="230" t="s">
        <v>1213</v>
      </c>
      <c r="D30" s="230" t="s">
        <v>1179</v>
      </c>
      <c r="E30" s="230" t="s">
        <v>1158</v>
      </c>
      <c r="F30" s="230" t="s">
        <v>1159</v>
      </c>
      <c r="G30" s="230" t="s">
        <v>1160</v>
      </c>
      <c r="H30" s="230" t="s">
        <v>1161</v>
      </c>
      <c r="I30" s="230" t="s">
        <v>1162</v>
      </c>
      <c r="J30" s="230" t="s">
        <v>1163</v>
      </c>
      <c r="K30" s="230" t="s">
        <v>1164</v>
      </c>
    </row>
    <row r="31" spans="1:11" ht="12.75">
      <c r="A31" s="165"/>
      <c r="B31" s="230" t="s">
        <v>1254</v>
      </c>
      <c r="C31" s="230"/>
      <c r="D31" s="230"/>
      <c r="E31" s="230"/>
      <c r="F31" s="230"/>
      <c r="G31" s="230"/>
      <c r="H31" s="230"/>
      <c r="I31" s="230"/>
      <c r="J31" s="230"/>
      <c r="K31" s="230"/>
    </row>
    <row r="32" spans="1:11" ht="12.75">
      <c r="A32" s="163" t="s">
        <v>1255</v>
      </c>
      <c r="B32" s="164" t="s">
        <v>767</v>
      </c>
      <c r="C32" s="164" t="s">
        <v>3021</v>
      </c>
      <c r="D32" s="164" t="s">
        <v>2966</v>
      </c>
      <c r="E32" s="164" t="s">
        <v>256</v>
      </c>
      <c r="F32" s="164" t="s">
        <v>2943</v>
      </c>
      <c r="G32" s="164" t="s">
        <v>2292</v>
      </c>
      <c r="H32" s="164" t="s">
        <v>599</v>
      </c>
      <c r="I32" s="164" t="s">
        <v>597</v>
      </c>
      <c r="J32" s="164" t="s">
        <v>688</v>
      </c>
      <c r="K32" s="164" t="s">
        <v>117</v>
      </c>
    </row>
    <row r="33" spans="1:11" ht="12.75">
      <c r="A33" s="165" t="s">
        <v>1166</v>
      </c>
      <c r="B33" s="65" t="s">
        <v>1256</v>
      </c>
      <c r="C33" s="65" t="s">
        <v>1257</v>
      </c>
      <c r="D33" s="65" t="s">
        <v>1258</v>
      </c>
      <c r="E33" s="65" t="s">
        <v>1259</v>
      </c>
      <c r="F33" s="65" t="s">
        <v>1260</v>
      </c>
      <c r="G33" s="65" t="s">
        <v>1261</v>
      </c>
      <c r="H33" s="65" t="s">
        <v>1262</v>
      </c>
      <c r="I33" s="65" t="s">
        <v>1263</v>
      </c>
      <c r="J33" s="65" t="s">
        <v>1264</v>
      </c>
      <c r="K33" s="65" t="s">
        <v>1265</v>
      </c>
    </row>
    <row r="34" spans="1:11" ht="12.75">
      <c r="A34" s="165" t="s">
        <v>1266</v>
      </c>
      <c r="B34" s="230" t="s">
        <v>1267</v>
      </c>
      <c r="C34" s="166" t="s">
        <v>1178</v>
      </c>
      <c r="D34" s="166" t="s">
        <v>1268</v>
      </c>
      <c r="E34" s="166" t="s">
        <v>1158</v>
      </c>
      <c r="F34" s="166" t="s">
        <v>1215</v>
      </c>
      <c r="G34" s="166" t="s">
        <v>1160</v>
      </c>
      <c r="H34" s="166" t="s">
        <v>1216</v>
      </c>
      <c r="I34" s="166" t="s">
        <v>1162</v>
      </c>
      <c r="J34" s="166" t="s">
        <v>1163</v>
      </c>
      <c r="K34" s="166" t="s">
        <v>1164</v>
      </c>
    </row>
    <row r="35" spans="1:11" ht="12.75">
      <c r="A35" s="163" t="s">
        <v>1269</v>
      </c>
      <c r="B35" s="164" t="s">
        <v>676</v>
      </c>
      <c r="C35" s="164" t="s">
        <v>2298</v>
      </c>
      <c r="D35" s="164" t="s">
        <v>954</v>
      </c>
      <c r="E35" s="164" t="s">
        <v>1081</v>
      </c>
      <c r="F35" s="164" t="s">
        <v>646</v>
      </c>
      <c r="G35" s="164" t="s">
        <v>1043</v>
      </c>
      <c r="H35" s="164" t="s">
        <v>943</v>
      </c>
      <c r="I35" s="164" t="s">
        <v>760</v>
      </c>
      <c r="J35" s="164" t="s">
        <v>650</v>
      </c>
      <c r="K35" s="164" t="s">
        <v>771</v>
      </c>
    </row>
    <row r="36" spans="1:11" ht="12.75">
      <c r="A36" s="165" t="s">
        <v>1270</v>
      </c>
      <c r="B36" s="65" t="s">
        <v>1271</v>
      </c>
      <c r="C36" s="65" t="s">
        <v>1272</v>
      </c>
      <c r="D36" s="65" t="s">
        <v>1273</v>
      </c>
      <c r="E36" s="65" t="s">
        <v>1274</v>
      </c>
      <c r="F36" s="65" t="s">
        <v>1275</v>
      </c>
      <c r="G36" s="65" t="s">
        <v>113</v>
      </c>
      <c r="H36" s="65" t="s">
        <v>1276</v>
      </c>
      <c r="I36" s="65" t="s">
        <v>1246</v>
      </c>
      <c r="J36" s="65" t="s">
        <v>1277</v>
      </c>
      <c r="K36" s="65" t="s">
        <v>114</v>
      </c>
    </row>
    <row r="37" spans="1:11" ht="12.75">
      <c r="A37" s="165" t="s">
        <v>1194</v>
      </c>
      <c r="B37" s="230" t="s">
        <v>1155</v>
      </c>
      <c r="C37" s="166" t="s">
        <v>1178</v>
      </c>
      <c r="D37" s="166" t="s">
        <v>1179</v>
      </c>
      <c r="E37" s="166" t="s">
        <v>1197</v>
      </c>
      <c r="F37" s="166" t="s">
        <v>1215</v>
      </c>
      <c r="G37" s="166" t="s">
        <v>1160</v>
      </c>
      <c r="H37" s="166" t="s">
        <v>1161</v>
      </c>
      <c r="I37" s="166" t="s">
        <v>1162</v>
      </c>
      <c r="J37" s="166" t="s">
        <v>1181</v>
      </c>
      <c r="K37" s="166" t="s">
        <v>1164</v>
      </c>
    </row>
    <row r="38" spans="1:11" ht="12.75">
      <c r="A38" s="163" t="s">
        <v>1278</v>
      </c>
      <c r="B38" s="164" t="s">
        <v>248</v>
      </c>
      <c r="C38" s="164" t="s">
        <v>984</v>
      </c>
      <c r="D38" s="164" t="s">
        <v>955</v>
      </c>
      <c r="E38" s="164" t="s">
        <v>1082</v>
      </c>
      <c r="F38" s="164" t="s">
        <v>961</v>
      </c>
      <c r="G38" s="164" t="s">
        <v>1296</v>
      </c>
      <c r="H38" s="164" t="s">
        <v>937</v>
      </c>
      <c r="I38" s="164" t="s">
        <v>2710</v>
      </c>
      <c r="J38" s="164" t="s">
        <v>485</v>
      </c>
      <c r="K38" s="164" t="s">
        <v>955</v>
      </c>
    </row>
    <row r="39" spans="1:11" ht="12.75">
      <c r="A39" s="165" t="s">
        <v>1279</v>
      </c>
      <c r="B39" s="65" t="s">
        <v>1280</v>
      </c>
      <c r="C39" s="65" t="s">
        <v>1281</v>
      </c>
      <c r="D39" s="65" t="s">
        <v>1282</v>
      </c>
      <c r="E39" s="65" t="s">
        <v>1283</v>
      </c>
      <c r="F39" s="65" t="s">
        <v>1228</v>
      </c>
      <c r="G39" s="65" t="s">
        <v>115</v>
      </c>
      <c r="H39" s="65" t="s">
        <v>1284</v>
      </c>
      <c r="I39" s="65" t="s">
        <v>1285</v>
      </c>
      <c r="J39" s="65" t="s">
        <v>1286</v>
      </c>
      <c r="K39" s="65" t="s">
        <v>1282</v>
      </c>
    </row>
    <row r="40" spans="1:11" ht="12.75">
      <c r="A40" s="167" t="s">
        <v>1266</v>
      </c>
      <c r="B40" s="166" t="s">
        <v>1254</v>
      </c>
      <c r="C40" s="166" t="s">
        <v>1178</v>
      </c>
      <c r="D40" s="166" t="s">
        <v>1179</v>
      </c>
      <c r="E40" s="166" t="s">
        <v>1197</v>
      </c>
      <c r="F40" s="166" t="s">
        <v>1215</v>
      </c>
      <c r="G40" s="166" t="s">
        <v>1160</v>
      </c>
      <c r="H40" s="166" t="s">
        <v>1161</v>
      </c>
      <c r="I40" s="166" t="s">
        <v>1162</v>
      </c>
      <c r="J40" s="166" t="s">
        <v>1181</v>
      </c>
      <c r="K40" s="166" t="s">
        <v>1164</v>
      </c>
    </row>
    <row r="41" ht="12.75">
      <c r="A41"/>
    </row>
    <row r="42" ht="12.75">
      <c r="A42" s="5" t="s">
        <v>1287</v>
      </c>
    </row>
    <row r="43" ht="12.75">
      <c r="A43"/>
    </row>
    <row r="44" ht="12.75">
      <c r="A44"/>
    </row>
  </sheetData>
  <sheetProtection/>
  <printOptions horizont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32"/>
      <c r="B1" s="32"/>
      <c r="C1" s="32"/>
      <c r="D1" s="32"/>
      <c r="E1" s="32"/>
      <c r="F1" s="34"/>
      <c r="G1" s="32"/>
      <c r="H1" s="32"/>
      <c r="I1" s="32"/>
      <c r="J1" s="32"/>
      <c r="K1" s="32"/>
    </row>
    <row r="2" spans="1:11" ht="15.75">
      <c r="A2" s="32"/>
      <c r="B2" s="32"/>
      <c r="C2" s="32"/>
      <c r="D2" s="32"/>
      <c r="E2" s="32"/>
      <c r="F2" s="45" t="str">
        <f>Startlist!$F2</f>
        <v>Kehala rahvaralli</v>
      </c>
      <c r="G2" s="32"/>
      <c r="H2" s="32"/>
      <c r="I2" s="32"/>
      <c r="J2" s="32"/>
      <c r="K2" s="32"/>
    </row>
    <row r="3" spans="1:11" ht="15">
      <c r="A3" s="32"/>
      <c r="B3" s="32"/>
      <c r="C3" s="32"/>
      <c r="D3" s="32"/>
      <c r="E3" s="32"/>
      <c r="F3" s="34" t="str">
        <f>Startlist!$F3</f>
        <v>28.oktoober 2023</v>
      </c>
      <c r="G3" s="32"/>
      <c r="H3" s="32"/>
      <c r="I3" s="32"/>
      <c r="J3" s="32"/>
      <c r="K3" s="32"/>
    </row>
    <row r="4" spans="1:11" ht="15">
      <c r="A4" s="32"/>
      <c r="B4" s="32"/>
      <c r="C4" s="32"/>
      <c r="D4" s="32"/>
      <c r="E4" s="32"/>
      <c r="F4" s="34" t="str">
        <f>Startlist!$F4</f>
        <v>Kehala</v>
      </c>
      <c r="G4" s="32"/>
      <c r="H4" s="32"/>
      <c r="I4" s="32"/>
      <c r="J4" s="32"/>
      <c r="K4" s="32"/>
    </row>
    <row r="5" spans="1:11" ht="15">
      <c r="A5" s="32"/>
      <c r="B5" s="32"/>
      <c r="C5" s="32"/>
      <c r="D5" s="34"/>
      <c r="E5" s="32"/>
      <c r="F5" s="32"/>
      <c r="G5" s="32"/>
      <c r="H5" s="32"/>
      <c r="I5" s="32"/>
      <c r="J5" s="32"/>
      <c r="K5" s="32"/>
    </row>
    <row r="6" spans="1:11" ht="15">
      <c r="A6" s="32"/>
      <c r="B6" s="32"/>
      <c r="C6" s="32"/>
      <c r="D6" s="34"/>
      <c r="E6" s="46"/>
      <c r="F6" s="32"/>
      <c r="G6" s="32"/>
      <c r="H6" s="32"/>
      <c r="I6" s="24"/>
      <c r="J6" s="25"/>
      <c r="K6" s="25"/>
    </row>
    <row r="7" spans="1:11" ht="12.75">
      <c r="A7" s="32"/>
      <c r="B7" s="32"/>
      <c r="C7" s="32"/>
      <c r="D7" s="32"/>
      <c r="E7" s="32"/>
      <c r="F7" s="32"/>
      <c r="G7" s="32"/>
      <c r="H7" s="32"/>
      <c r="I7" s="25"/>
      <c r="J7" s="25"/>
      <c r="K7" s="25"/>
    </row>
    <row r="8" spans="1:11" ht="12.75">
      <c r="A8" s="32"/>
      <c r="B8" s="32"/>
      <c r="C8" s="32"/>
      <c r="D8" s="32"/>
      <c r="E8" s="20" t="s">
        <v>1847</v>
      </c>
      <c r="F8" s="21"/>
      <c r="G8" s="22" t="s">
        <v>1848</v>
      </c>
      <c r="H8" s="32"/>
      <c r="I8" s="26"/>
      <c r="J8" s="25"/>
      <c r="K8" s="27"/>
    </row>
    <row r="9" spans="1:11" ht="19.5" customHeight="1">
      <c r="A9" s="32"/>
      <c r="B9" s="32"/>
      <c r="C9" s="32"/>
      <c r="D9" s="32"/>
      <c r="E9" s="31" t="s">
        <v>1727</v>
      </c>
      <c r="F9" s="17"/>
      <c r="G9" s="23">
        <v>13</v>
      </c>
      <c r="H9" s="32"/>
      <c r="I9" s="28"/>
      <c r="J9" s="28"/>
      <c r="K9" s="29"/>
    </row>
    <row r="10" spans="1:11" ht="19.5" customHeight="1">
      <c r="A10" s="32"/>
      <c r="B10" s="32"/>
      <c r="C10" s="32"/>
      <c r="D10" s="32"/>
      <c r="E10" s="31" t="s">
        <v>1705</v>
      </c>
      <c r="F10" s="17"/>
      <c r="G10" s="23">
        <v>28</v>
      </c>
      <c r="H10" s="32"/>
      <c r="I10" s="30"/>
      <c r="J10" s="28"/>
      <c r="K10" s="30"/>
    </row>
    <row r="11" spans="1:11" ht="19.5" customHeight="1">
      <c r="A11" s="32"/>
      <c r="B11" s="32"/>
      <c r="C11" s="32"/>
      <c r="D11" s="32"/>
      <c r="E11" s="31" t="s">
        <v>1707</v>
      </c>
      <c r="F11" s="17"/>
      <c r="G11" s="23">
        <v>17</v>
      </c>
      <c r="H11" s="32"/>
      <c r="I11" s="30"/>
      <c r="J11" s="28"/>
      <c r="K11" s="30"/>
    </row>
    <row r="12" spans="1:11" ht="19.5" customHeight="1">
      <c r="A12" s="32"/>
      <c r="B12" s="32"/>
      <c r="C12" s="32"/>
      <c r="D12" s="32"/>
      <c r="E12" s="31" t="s">
        <v>1708</v>
      </c>
      <c r="F12" s="17"/>
      <c r="G12" s="23">
        <v>15</v>
      </c>
      <c r="H12" s="32"/>
      <c r="I12" s="30"/>
      <c r="J12" s="28"/>
      <c r="K12" s="30"/>
    </row>
    <row r="13" spans="1:11" ht="19.5" customHeight="1">
      <c r="A13" s="32"/>
      <c r="B13" s="32"/>
      <c r="C13" s="32"/>
      <c r="D13" s="32"/>
      <c r="E13" s="31" t="s">
        <v>1706</v>
      </c>
      <c r="F13" s="17"/>
      <c r="G13" s="23">
        <v>12</v>
      </c>
      <c r="H13" s="32"/>
      <c r="I13" s="25"/>
      <c r="J13" s="25"/>
      <c r="K13" s="25"/>
    </row>
    <row r="14" spans="1:11" ht="19.5" customHeight="1">
      <c r="A14" s="32"/>
      <c r="B14" s="32"/>
      <c r="C14" s="32"/>
      <c r="D14" s="32"/>
      <c r="E14" s="31" t="s">
        <v>1729</v>
      </c>
      <c r="F14" s="17"/>
      <c r="G14" s="23">
        <v>5</v>
      </c>
      <c r="H14" s="32"/>
      <c r="I14" s="25"/>
      <c r="J14" s="25"/>
      <c r="K14" s="25"/>
    </row>
    <row r="15" spans="1:11" ht="19.5" customHeight="1">
      <c r="A15" s="32"/>
      <c r="B15" s="32"/>
      <c r="C15" s="32"/>
      <c r="D15" s="32"/>
      <c r="E15" s="31" t="s">
        <v>1728</v>
      </c>
      <c r="F15" s="17"/>
      <c r="G15" s="23">
        <v>6</v>
      </c>
      <c r="H15" s="32"/>
      <c r="I15" s="25"/>
      <c r="J15" s="25"/>
      <c r="K15" s="25"/>
    </row>
    <row r="16" spans="1:11" ht="19.5" customHeight="1">
      <c r="A16" s="32"/>
      <c r="B16" s="32"/>
      <c r="C16" s="32"/>
      <c r="D16" s="32"/>
      <c r="E16" s="31" t="s">
        <v>1731</v>
      </c>
      <c r="F16" s="17"/>
      <c r="G16" s="23">
        <v>23</v>
      </c>
      <c r="H16" s="32"/>
      <c r="I16" s="32"/>
      <c r="J16" s="32"/>
      <c r="K16" s="32"/>
    </row>
    <row r="17" spans="1:11" ht="19.5" customHeight="1">
      <c r="A17" s="32"/>
      <c r="B17" s="32"/>
      <c r="C17" s="32"/>
      <c r="D17" s="32"/>
      <c r="E17" s="31" t="s">
        <v>1730</v>
      </c>
      <c r="F17" s="17"/>
      <c r="G17" s="23">
        <v>11</v>
      </c>
      <c r="H17" s="32"/>
      <c r="I17" s="32"/>
      <c r="J17" s="32"/>
      <c r="K17" s="32"/>
    </row>
    <row r="18" spans="1:11" ht="19.5" customHeight="1">
      <c r="A18" s="32"/>
      <c r="B18" s="32"/>
      <c r="C18" s="32"/>
      <c r="D18" s="32"/>
      <c r="E18" s="31" t="s">
        <v>1830</v>
      </c>
      <c r="F18" s="17"/>
      <c r="G18" s="23">
        <v>4</v>
      </c>
      <c r="H18" s="32"/>
      <c r="I18" s="32"/>
      <c r="J18" s="32"/>
      <c r="K18" s="32"/>
    </row>
    <row r="19" spans="1:11" ht="19.5" customHeight="1">
      <c r="A19" s="32"/>
      <c r="B19" s="32"/>
      <c r="C19" s="32"/>
      <c r="D19" s="32"/>
      <c r="H19" s="32"/>
      <c r="I19" s="32"/>
      <c r="J19" s="32"/>
      <c r="K19" s="32"/>
    </row>
    <row r="20" spans="1:11" ht="19.5" customHeight="1">
      <c r="A20" s="32"/>
      <c r="B20" s="32"/>
      <c r="C20" s="32"/>
      <c r="D20" s="32"/>
      <c r="E20" s="18" t="s">
        <v>1849</v>
      </c>
      <c r="F20" s="17"/>
      <c r="G20" s="19">
        <f>SUM(G9:G19)</f>
        <v>134</v>
      </c>
      <c r="H20" s="32"/>
      <c r="I20" s="32"/>
      <c r="J20" s="32"/>
      <c r="K20" s="32"/>
    </row>
    <row r="21" spans="1:11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 ht="19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9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9.5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Karin Julge</cp:lastModifiedBy>
  <cp:lastPrinted>2023-10-28T17:15:47Z</cp:lastPrinted>
  <dcterms:created xsi:type="dcterms:W3CDTF">2004-09-28T13:23:33Z</dcterms:created>
  <dcterms:modified xsi:type="dcterms:W3CDTF">2023-10-31T08:31:39Z</dcterms:modified>
  <cp:category/>
  <cp:version/>
  <cp:contentType/>
  <cp:contentStatus/>
</cp:coreProperties>
</file>